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80" windowWidth="12240" windowHeight="2985" activeTab="0"/>
  </bookViews>
  <sheets>
    <sheet name="FS (2)" sheetId="1" r:id="rId1"/>
  </sheets>
  <definedNames>
    <definedName name="_xlnm.Print_Area" localSheetId="0">'FS (2)'!$A$1:$H$552</definedName>
  </definedNames>
  <calcPr fullCalcOnLoad="1"/>
</workbook>
</file>

<file path=xl/sharedStrings.xml><?xml version="1.0" encoding="utf-8"?>
<sst xmlns="http://schemas.openxmlformats.org/spreadsheetml/2006/main" count="647" uniqueCount="283">
  <si>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</si>
  <si>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</si>
  <si>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</si>
  <si>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</si>
  <si>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</si>
  <si>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</si>
  <si>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</si>
  <si>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</si>
  <si>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</si>
  <si>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</si>
  <si>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</si>
  <si>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</si>
  <si>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</si>
  <si>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</si>
  <si>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</si>
  <si>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</si>
  <si>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</si>
  <si>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</si>
  <si>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</si>
  <si>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</si>
  <si>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</si>
  <si>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</si>
  <si>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</si>
  <si>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</si>
  <si>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</si>
  <si>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</si>
  <si>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</si>
  <si>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</si>
  <si>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</si>
  <si>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</si>
  <si>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</si>
  <si>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</si>
  <si>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</si>
  <si>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</si>
  <si>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</si>
  <si>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</si>
  <si>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</si>
  <si>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</si>
  <si>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</si>
  <si>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</si>
  <si>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</si>
  <si>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</si>
  <si>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</si>
  <si>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</si>
  <si>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</si>
  <si>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</si>
  <si>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</si>
  <si>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</si>
  <si>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</si>
  <si>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</si>
  <si>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</si>
  <si>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</si>
  <si>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</si>
  <si>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</si>
  <si>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</si>
  <si>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</si>
  <si>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</si>
  <si>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</si>
  <si>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</si>
  <si>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</si>
  <si>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</si>
  <si>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</si>
  <si>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</si>
  <si>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</si>
  <si>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</si>
  <si>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</si>
  <si>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</si>
  <si>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</si>
  <si>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</si>
  <si>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</si>
  <si>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</si>
  <si>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</si>
  <si>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</si>
  <si>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</si>
  <si>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</si>
  <si>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</si>
  <si>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</si>
  <si>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</si>
  <si>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</si>
  <si>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</si>
  <si>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</si>
  <si>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</si>
  <si>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</si>
  <si>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</si>
  <si>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</si>
  <si>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</si>
  <si>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</si>
  <si>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</si>
  <si>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</si>
  <si>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</si>
  <si>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</si>
  <si>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</si>
  <si>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</si>
  <si>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</si>
  <si>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</si>
  <si>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</si>
  <si>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</si>
  <si>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</si>
  <si>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</si>
  <si>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</si>
  <si>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</si>
  <si>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</si>
  <si>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</si>
  <si>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</si>
  <si>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</si>
  <si>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</si>
  <si>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</si>
  <si>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</si>
  <si>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</si>
  <si>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</si>
  <si>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</si>
  <si>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</si>
  <si>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</si>
  <si>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</si>
  <si>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</si>
  <si>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</si>
  <si>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</si>
  <si>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</si>
  <si>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</si>
  <si>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</si>
  <si>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</si>
  <si>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</si>
  <si>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</si>
  <si>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</si>
  <si>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</si>
  <si>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</si>
  <si>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</si>
  <si>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</si>
  <si>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</si>
  <si>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</si>
  <si>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</si>
  <si>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</si>
  <si>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</si>
  <si>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</si>
  <si>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</si>
  <si>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</si>
  <si>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</si>
  <si>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</si>
  <si>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</si>
  <si>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</si>
  <si>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</si>
  <si>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</si>
  <si>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</si>
  <si>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</si>
  <si>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</si>
  <si>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</si>
  <si>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</si>
  <si>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</si>
  <si>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</si>
  <si>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</si>
  <si>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</si>
  <si>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</si>
  <si>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</si>
  <si>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</si>
  <si>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</si>
  <si>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</si>
  <si>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</si>
  <si>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</si>
  <si>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</si>
  <si>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</si>
  <si>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</si>
  <si>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</si>
  <si>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</si>
  <si>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</si>
  <si>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</si>
  <si>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(2013-14)</t>
  </si>
  <si>
    <t xml:space="preserve">New </t>
  </si>
  <si>
    <t>Replacement</t>
  </si>
  <si>
    <t>*The State has given the clarification for the same that more units were constructed using the existing allocated amount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</si>
  <si>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</si>
  <si>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</si>
  <si>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</si>
  <si>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</si>
  <si>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</si>
  <si>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</si>
  <si>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Part-D: FACT SHEET</t>
  </si>
  <si>
    <t xml:space="preserve">              Fin                            </t>
  </si>
  <si>
    <t>5k</t>
  </si>
  <si>
    <t>(2014-15)</t>
  </si>
  <si>
    <t>OB as on 01.04.15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</si>
  <si>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</si>
  <si>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</si>
  <si>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REVIEW OF IMPLEMENTATION OF MDM SCHEME DURING 2017-18 (1.4.17 to 31.03.18)</t>
  </si>
  <si>
    <t>MDM PAB Approval for 2017-18</t>
  </si>
  <si>
    <t>1.2  No. of  Working Days Approved for FY 2017-18</t>
  </si>
  <si>
    <t>No of working days approved for FY 2017-18</t>
  </si>
  <si>
    <t>No. of children as per Enrollment for  2017-18</t>
  </si>
  <si>
    <t>No of meal served during 2017-18</t>
  </si>
  <si>
    <t>Allocation for 2017-18</t>
  </si>
  <si>
    <t xml:space="preserve">Allocation for 2017-18                                   </t>
  </si>
  <si>
    <t>% of OS on allocation 2017-18</t>
  </si>
  <si>
    <t>% of UB on allocation 2017-18</t>
  </si>
  <si>
    <t xml:space="preserve">Allocation for 2017-18                                           </t>
  </si>
  <si>
    <t xml:space="preserve">Allocation for 2017-18                                            </t>
  </si>
  <si>
    <t>Releases for Cooking cost by GoI (2017-18)</t>
  </si>
  <si>
    <t xml:space="preserve">Allocation for 2017-18                                </t>
  </si>
  <si>
    <t>% of OB on allocation 2017-18</t>
  </si>
  <si>
    <t xml:space="preserve">Allocation for 2017-18                                        </t>
  </si>
  <si>
    <t>5. Reconciliation of Utilisation and Performance during 2017-18 [PRIMARY+ UPPER PRIMARY]</t>
  </si>
  <si>
    <t>Releases for MME by GoI (2017-18)</t>
  </si>
  <si>
    <t>Released during 2017-18</t>
  </si>
  <si>
    <t>7.3) Utilisation of MME during 2017-18</t>
  </si>
  <si>
    <t>Releases for TA by GoI (2017-18)</t>
  </si>
  <si>
    <t>8.3) Utilisation of TA during 2017-18</t>
  </si>
  <si>
    <t>Allocated for 2017-18</t>
  </si>
  <si>
    <t>9.  INFRASTRUCTURE DEVELOPMENT DURING 2017-18</t>
  </si>
  <si>
    <t>(2017-18)</t>
  </si>
  <si>
    <t>2006-07 to 2017-18</t>
  </si>
  <si>
    <t>9.2.2) Reconciliation of amount sanctioned (Refer AT-11, AWP&amp;B, 2017-18)</t>
  </si>
  <si>
    <t>Actuals as per AWP&amp;B 2017-18 (AT-5 &amp;5A)</t>
  </si>
  <si>
    <t>Annual Work Plan &amp; Budget: 2018-19</t>
  </si>
  <si>
    <t>2.3  No. of children  ( Primary)                       *(Source data : Table AT-5  of AWP&amp;B 2018-19)</t>
  </si>
  <si>
    <t>2.4  No. of children  ( Upper Primary)  *(Source data : Table AT-5A  of AWP&amp;B 2018-19)</t>
  </si>
  <si>
    <t>Average number of children availed MDM during 1.4.17 to 31.03.18 (AT-5&amp;5A)</t>
  </si>
  <si>
    <t xml:space="preserve">MDM PAB Approval for 2017-18          
</t>
  </si>
  <si>
    <t>No. of Meals served by State during the period 01.04.17 to 31.03.18</t>
  </si>
  <si>
    <t xml:space="preserve">ii) Base period 01.04.17 to 31.03.18 (As per PAB aaproval = 230 days for  Py &amp; 230 days for U Py) </t>
  </si>
  <si>
    <t>No. of Meals as per PAB approval (01.04.17 to 31.3.18)</t>
  </si>
  <si>
    <t>2.1  Institutions- (Primary)                     *(Source data : Table AT-3A  of AWP&amp;B 2018-19)</t>
  </si>
  <si>
    <t>2.2  Institutions- (Upper Primary)          *(Source data : Table AT-3B &amp; 3C of AWP&amp;B 2018-19)</t>
  </si>
  <si>
    <t>No. of children as per PAB Approval- 2017-18</t>
  </si>
  <si>
    <t>No. of children as per PAB Approval - 2017-18</t>
  </si>
  <si>
    <t xml:space="preserve">  *(Refer col.6 of table AT- 5 , AWP&amp;B, 2018-19)</t>
  </si>
  <si>
    <t>No of meals to be served during 1/4/17 to 31/03/18</t>
  </si>
  <si>
    <t>Opening Stock as on 1.4.2017</t>
  </si>
  <si>
    <t>Lifting as on 31.03.2018</t>
  </si>
  <si>
    <t>*(Refer col. 4 and 9 of table AT- 6 and AT-6A, AWP&amp;B, 2018-19)</t>
  </si>
  <si>
    <t xml:space="preserve">Opening Stock as on 1.4.2017                                                           </t>
  </si>
  <si>
    <t>3.3) District-wise unspent balance as on 31.03.2018</t>
  </si>
  <si>
    <t>(Refer col. 7 and 12 of table AT- 6 and AT-6A, AWP&amp;B, 2018-19)</t>
  </si>
  <si>
    <t xml:space="preserve">Unspent Balance as on 31.03.2018                                                        </t>
  </si>
  <si>
    <t>Lifting upto 31.03.18</t>
  </si>
  <si>
    <t>3.5) District-wise Foodgrains availability  as on 31.03.18</t>
  </si>
  <si>
    <t>*(Refer col. 5 of table AT- 6 and AT-6A, AWP&amp;B, 2018-19)</t>
  </si>
  <si>
    <t>OB as on 1.4.2017</t>
  </si>
  <si>
    <t>1.4.17</t>
  </si>
  <si>
    <t xml:space="preserve">Release of 2nd Installment </t>
  </si>
  <si>
    <t>03.05.2017</t>
  </si>
  <si>
    <t>17.07.2017</t>
  </si>
  <si>
    <t>06.02.2018</t>
  </si>
  <si>
    <t>4.2.1) District-wise opening balance as on 1.4.2017</t>
  </si>
  <si>
    <t>*(Refer col. 8 of table AT- 7 and AT-7A, AWP&amp;B, 2018-19)</t>
  </si>
  <si>
    <t xml:space="preserve">Unspent Balance as on 31.03.2018                                                           </t>
  </si>
  <si>
    <t>*(Refer col.11 of table AT- 7 and AT-7A, AWP&amp;B, 2018-19)</t>
  </si>
  <si>
    <t xml:space="preserve">Opening Balance as on 1.4.2017                                                       </t>
  </si>
  <si>
    <t>Total Availibility of cooking cost as on 31.03.18</t>
  </si>
  <si>
    <t>*(Refer col. 14 of table AT- 7 and AT-7A, AWP&amp;B, 2018-19)</t>
  </si>
  <si>
    <t xml:space="preserve">                       Total </t>
  </si>
  <si>
    <t>Refer table AT_8 and AT-8A,AWP&amp;B, 2017-18</t>
  </si>
  <si>
    <t>Refer table AT_8 and AT-8A,AWP&amp;B, 2018-19</t>
  </si>
  <si>
    <t>(As on 31.03.18)</t>
  </si>
  <si>
    <t xml:space="preserve">release of 2nd Installment </t>
  </si>
  <si>
    <t>8.2)  Reconciliation of TA OB, Allocation &amp; Releasing [PY + U PY] (Refer AT-9, AWP&amp;B, 2018-19)</t>
  </si>
  <si>
    <t>OB as on 01.04.17</t>
  </si>
  <si>
    <t>Opening Balance as on 1.4.2017</t>
  </si>
  <si>
    <t>Releases for Kitchen sheds by GoI as on 31.03.2018</t>
  </si>
  <si>
    <t>Sanctioned during 2006-07 to 2017-18</t>
  </si>
  <si>
    <t>Achievement (C+IP) upto 31.03.18</t>
  </si>
  <si>
    <t>Releases for Kitchen devices by GoI as on 31.03.18</t>
  </si>
  <si>
    <t>TRIPURA</t>
  </si>
  <si>
    <t xml:space="preserve">Base period 01.04.17 to 31.03.18 </t>
  </si>
  <si>
    <t xml:space="preserve">Opening Balance as on 1.4.2017                                                        </t>
  </si>
  <si>
    <t>4.2.2) District-wise unspent  balance as on 31.03.2018</t>
  </si>
  <si>
    <t>*(Refer col. 17 of table AT- 7 and AT-7A, AWP&amp;B, 2017-18)</t>
  </si>
  <si>
    <t>Unspent balance as on 31.03.2018</t>
  </si>
  <si>
    <t>% of UB as on Allocation       2017-18</t>
  </si>
  <si>
    <t>7.2)  Reconciliation of MME OB, Allocation &amp; Releasing [PY + U PY] *(Refer AT-9, AWP&amp;B, 2018-19)</t>
  </si>
  <si>
    <t>*(Refer col. 6 of table AT- 6 and AT-6A, AWP&amp;B, 2018-19)</t>
  </si>
  <si>
    <t>*(Refer col. 6 of table AT- 5A , AWP&amp;B, 2018-19)</t>
  </si>
  <si>
    <t>9.1.2) Reconciliation of amount sanctioned (Refer AT-11, AWP&amp;B, 2018-19)</t>
  </si>
  <si>
    <t>Sanctioned by GoI during 2006-2018 as per State plan</t>
  </si>
  <si>
    <t>Achievement (C+IP)     upto 31.03.18</t>
  </si>
  <si>
    <t>(2016-17)</t>
  </si>
  <si>
    <t>(2015-16)</t>
  </si>
  <si>
    <t>For FY 2007-08</t>
  </si>
  <si>
    <t>2006-2018</t>
  </si>
  <si>
    <r>
      <t xml:space="preserve">During the year 2011-12 GoI has sanctioned 1730 KS but the State has constructed 1991 KS utilising the same fund. </t>
    </r>
    <r>
      <rPr>
        <sz val="10"/>
        <rFont val="Bookman Old Style"/>
        <family val="1"/>
      </rPr>
      <t>that is why the no. of KS in col. No. 5 for the year 2011-12 has been shown as 1991 (1730+261=1991) and accordingly total no. of completed KS shown in Col. No. 5 is 5565 instad of 5304.</t>
    </r>
  </si>
  <si>
    <t>1.1.i) No. of Meals (Primary &amp; Upper Primary )</t>
  </si>
  <si>
    <t>2.5  Enrolment Vs Coverage ( Primary)                       *(Source data : Table AT-4  of AWP&amp;B 2018-19)</t>
  </si>
  <si>
    <t>2.6  Enrolment VS.Coverage  ( Upper Primary)  *(Source data : Table AT-4A  of AWP&amp;B 2018-19)</t>
  </si>
  <si>
    <t>2.7  No. of meals to be served &amp;  actual  no. of meals served during 2017-18 [PRIMARY]</t>
  </si>
  <si>
    <t>2.8) No. of meals to be served &amp;  actual  no. of meals served during 2017-18 [UPPER PRIMARY]</t>
  </si>
  <si>
    <t>3.2 District-wise opening balance as on 1.4.2017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</si>
</sst>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b/>
      <sz val="20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i/>
      <sz val="13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b/>
      <i/>
      <sz val="36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u val="single"/>
      <sz val="11"/>
      <color indexed="10"/>
      <name val="Bookman Old Style"/>
      <family val="1"/>
    </font>
    <font>
      <sz val="12"/>
      <color indexed="10"/>
      <name val="Bookman Old Style"/>
      <family val="1"/>
    </font>
    <font>
      <b/>
      <u val="single"/>
      <sz val="12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3"/>
      <color indexed="10"/>
      <name val="Bookman Old Style"/>
      <family val="1"/>
    </font>
    <font>
      <b/>
      <sz val="12"/>
      <color indexed="10"/>
      <name val="Bookman Old Style"/>
      <family val="1"/>
    </font>
    <font>
      <sz val="13"/>
      <color indexed="10"/>
      <name val="Bookman Old Style"/>
      <family val="1"/>
    </font>
    <font>
      <sz val="11"/>
      <color indexed="10"/>
      <name val="Bookman Old Style"/>
      <family val="1"/>
    </font>
    <font>
      <b/>
      <i/>
      <sz val="10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u val="single"/>
      <sz val="11"/>
      <color rgb="FFFF0000"/>
      <name val="Bookman Old Style"/>
      <family val="1"/>
    </font>
    <font>
      <sz val="12"/>
      <color rgb="FFFF0000"/>
      <name val="Bookman Old Style"/>
      <family val="1"/>
    </font>
    <font>
      <b/>
      <u val="single"/>
      <sz val="12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b/>
      <sz val="13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13"/>
      <color rgb="FFFF0000"/>
      <name val="Bookman Old Style"/>
      <family val="1"/>
    </font>
    <font>
      <sz val="11"/>
      <color rgb="FFFF0000"/>
      <name val="Bookman Old Style"/>
      <family val="1"/>
    </font>
    <font>
      <b/>
      <i/>
      <sz val="10"/>
      <color rgb="FFFF0000"/>
      <name val="Bookman Old Style"/>
      <family val="1"/>
    </font>
    <font>
      <b/>
      <sz val="11"/>
      <color rgb="FFFF0000"/>
      <name val="Bookman Old Style"/>
      <family val="1"/>
    </font>
    <font>
      <i/>
      <sz val="10"/>
      <color rgb="FFFF0000"/>
      <name val="Bookman Old Style"/>
      <family val="1"/>
    </font>
    <font>
      <b/>
      <sz val="9"/>
      <color rgb="FFFF0000"/>
      <name val="Bookman Old Style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59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1" fontId="18" fillId="0" borderId="10" xfId="0" applyNumberFormat="1" applyFont="1" applyBorder="1" applyAlignment="1">
      <alignment horizontal="center" vertical="center"/>
    </xf>
    <xf numFmtId="9" fontId="18" fillId="0" borderId="10" xfId="69" applyFont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9" fontId="18" fillId="34" borderId="10" xfId="69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9" fontId="13" fillId="0" borderId="0" xfId="69" applyFont="1" applyBorder="1" applyAlignment="1">
      <alignment/>
    </xf>
    <xf numFmtId="9" fontId="19" fillId="0" borderId="0" xfId="69" applyFont="1" applyBorder="1" applyAlignment="1">
      <alignment/>
    </xf>
    <xf numFmtId="0" fontId="13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9" fontId="18" fillId="0" borderId="10" xfId="69" applyNumberFormat="1" applyFont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/>
    </xf>
    <xf numFmtId="9" fontId="18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18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9" fontId="15" fillId="0" borderId="0" xfId="69" applyFont="1" applyFill="1" applyBorder="1" applyAlignment="1">
      <alignment/>
    </xf>
    <xf numFmtId="2" fontId="19" fillId="0" borderId="0" xfId="69" applyNumberFormat="1" applyFont="1" applyAlignment="1">
      <alignment horizontal="center"/>
    </xf>
    <xf numFmtId="2" fontId="5" fillId="0" borderId="0" xfId="69" applyNumberFormat="1" applyFont="1" applyAlignment="1">
      <alignment/>
    </xf>
    <xf numFmtId="9" fontId="15" fillId="33" borderId="10" xfId="69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right"/>
    </xf>
    <xf numFmtId="9" fontId="18" fillId="0" borderId="10" xfId="69" applyFont="1" applyBorder="1" applyAlignment="1">
      <alignment horizontal="right"/>
    </xf>
    <xf numFmtId="2" fontId="5" fillId="0" borderId="0" xfId="69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9" fontId="18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9" fontId="4" fillId="0" borderId="0" xfId="69" applyFont="1" applyBorder="1" applyAlignment="1">
      <alignment horizontal="right"/>
    </xf>
    <xf numFmtId="2" fontId="19" fillId="0" borderId="0" xfId="69" applyNumberFormat="1" applyFont="1" applyAlignment="1">
      <alignment/>
    </xf>
    <xf numFmtId="2" fontId="19" fillId="0" borderId="0" xfId="69" applyNumberFormat="1" applyFont="1" applyBorder="1" applyAlignment="1">
      <alignment/>
    </xf>
    <xf numFmtId="9" fontId="19" fillId="0" borderId="0" xfId="69" applyFont="1" applyBorder="1" applyAlignment="1">
      <alignment/>
    </xf>
    <xf numFmtId="2" fontId="8" fillId="0" borderId="0" xfId="69" applyNumberFormat="1" applyFont="1" applyAlignment="1">
      <alignment horizontal="center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9" fontId="8" fillId="0" borderId="0" xfId="69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8" fillId="34" borderId="0" xfId="69" applyNumberFormat="1" applyFont="1" applyFill="1" applyAlignment="1">
      <alignment horizontal="center"/>
    </xf>
    <xf numFmtId="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/>
    </xf>
    <xf numFmtId="9" fontId="18" fillId="0" borderId="0" xfId="69" applyNumberFormat="1" applyFont="1" applyBorder="1" applyAlignment="1">
      <alignment horizontal="right"/>
    </xf>
    <xf numFmtId="9" fontId="19" fillId="0" borderId="0" xfId="69" applyFont="1" applyAlignment="1">
      <alignment/>
    </xf>
    <xf numFmtId="9" fontId="15" fillId="33" borderId="10" xfId="69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right" vertical="center" wrapText="1"/>
    </xf>
    <xf numFmtId="1" fontId="1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9" fontId="18" fillId="0" borderId="10" xfId="69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9" fontId="4" fillId="0" borderId="0" xfId="69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9" fontId="4" fillId="34" borderId="0" xfId="69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right" vertical="center" wrapText="1"/>
    </xf>
    <xf numFmtId="185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left" vertical="top"/>
    </xf>
    <xf numFmtId="2" fontId="19" fillId="0" borderId="0" xfId="0" applyNumberFormat="1" applyFont="1" applyBorder="1" applyAlignment="1">
      <alignment horizontal="center" vertical="top" wrapText="1"/>
    </xf>
    <xf numFmtId="9" fontId="19" fillId="0" borderId="0" xfId="69" applyFont="1" applyBorder="1" applyAlignment="1">
      <alignment horizontal="center" vertical="top" wrapText="1"/>
    </xf>
    <xf numFmtId="9" fontId="4" fillId="0" borderId="0" xfId="69" applyFont="1" applyFill="1" applyBorder="1" applyAlignment="1">
      <alignment vertical="center"/>
    </xf>
    <xf numFmtId="2" fontId="18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 quotePrefix="1">
      <alignment horizontal="center"/>
    </xf>
    <xf numFmtId="0" fontId="19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18" fillId="0" borderId="10" xfId="0" applyNumberFormat="1" applyFont="1" applyBorder="1" applyAlignment="1">
      <alignment horizontal="center" vertical="top" wrapText="1"/>
    </xf>
    <xf numFmtId="9" fontId="18" fillId="34" borderId="10" xfId="69" applyFont="1" applyFill="1" applyBorder="1" applyAlignment="1">
      <alignment horizontal="center" vertical="top" wrapText="1"/>
    </xf>
    <xf numFmtId="9" fontId="13" fillId="0" borderId="0" xfId="69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9" fillId="35" borderId="0" xfId="0" applyFont="1" applyFill="1" applyAlignment="1">
      <alignment/>
    </xf>
    <xf numFmtId="2" fontId="19" fillId="0" borderId="0" xfId="0" applyNumberFormat="1" applyFont="1" applyAlignment="1">
      <alignment horizontal="center"/>
    </xf>
    <xf numFmtId="2" fontId="15" fillId="33" borderId="10" xfId="0" applyNumberFormat="1" applyFont="1" applyFill="1" applyBorder="1" applyAlignment="1">
      <alignment horizontal="center" vertical="center" wrapText="1"/>
    </xf>
    <xf numFmtId="9" fontId="18" fillId="0" borderId="10" xfId="69" applyFont="1" applyBorder="1" applyAlignment="1">
      <alignment horizontal="center"/>
    </xf>
    <xf numFmtId="2" fontId="18" fillId="34" borderId="10" xfId="0" applyNumberFormat="1" applyFont="1" applyFill="1" applyBorder="1" applyAlignment="1">
      <alignment/>
    </xf>
    <xf numFmtId="185" fontId="18" fillId="34" borderId="10" xfId="0" applyNumberFormat="1" applyFont="1" applyFill="1" applyBorder="1" applyAlignment="1">
      <alignment/>
    </xf>
    <xf numFmtId="0" fontId="13" fillId="0" borderId="10" xfId="0" applyFont="1" applyBorder="1" applyAlignment="1">
      <alignment vertical="center"/>
    </xf>
    <xf numFmtId="0" fontId="15" fillId="36" borderId="10" xfId="0" applyFont="1" applyFill="1" applyBorder="1" applyAlignment="1">
      <alignment horizontal="center"/>
    </xf>
    <xf numFmtId="9" fontId="18" fillId="34" borderId="10" xfId="69" applyFont="1" applyFill="1" applyBorder="1" applyAlignment="1">
      <alignment horizontal="center"/>
    </xf>
    <xf numFmtId="9" fontId="4" fillId="34" borderId="0" xfId="69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5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right"/>
    </xf>
    <xf numFmtId="2" fontId="18" fillId="34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9" fontId="18" fillId="0" borderId="10" xfId="69" applyFont="1" applyFill="1" applyBorder="1" applyAlignment="1">
      <alignment horizontal="center"/>
    </xf>
    <xf numFmtId="2" fontId="18" fillId="34" borderId="10" xfId="69" applyNumberFormat="1" applyFont="1" applyFill="1" applyBorder="1" applyAlignment="1">
      <alignment horizontal="center"/>
    </xf>
    <xf numFmtId="2" fontId="18" fillId="34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9" fontId="18" fillId="0" borderId="0" xfId="69" applyFont="1" applyFill="1" applyBorder="1" applyAlignment="1">
      <alignment horizontal="center"/>
    </xf>
    <xf numFmtId="2" fontId="18" fillId="34" borderId="0" xfId="69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2" fontId="18" fillId="0" borderId="10" xfId="59" applyNumberFormat="1" applyFont="1" applyBorder="1" applyAlignment="1">
      <alignment horizontal="center" vertical="center"/>
      <protection/>
    </xf>
    <xf numFmtId="9" fontId="18" fillId="0" borderId="10" xfId="0" applyNumberFormat="1" applyFont="1" applyBorder="1" applyAlignment="1">
      <alignment horizontal="center"/>
    </xf>
    <xf numFmtId="2" fontId="18" fillId="34" borderId="10" xfId="66" applyNumberFormat="1" applyFont="1" applyFill="1" applyBorder="1" applyAlignment="1">
      <alignment horizontal="center"/>
      <protection/>
    </xf>
    <xf numFmtId="0" fontId="15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2" fontId="18" fillId="0" borderId="10" xfId="66" applyNumberFormat="1" applyFont="1" applyBorder="1">
      <alignment/>
      <protection/>
    </xf>
    <xf numFmtId="2" fontId="4" fillId="0" borderId="0" xfId="66" applyNumberFormat="1" applyFont="1" applyBorder="1">
      <alignment/>
      <protection/>
    </xf>
    <xf numFmtId="0" fontId="15" fillId="36" borderId="10" xfId="0" applyFont="1" applyFill="1" applyBorder="1" applyAlignment="1">
      <alignment horizontal="right" wrapText="1"/>
    </xf>
    <xf numFmtId="2" fontId="18" fillId="0" borderId="10" xfId="60" applyNumberFormat="1" applyFont="1" applyBorder="1" applyAlignment="1">
      <alignment horizontal="center"/>
      <protection/>
    </xf>
    <xf numFmtId="2" fontId="18" fillId="0" borderId="10" xfId="0" applyNumberFormat="1" applyFont="1" applyBorder="1" applyAlignment="1">
      <alignment horizontal="right" vertical="top" wrapText="1"/>
    </xf>
    <xf numFmtId="2" fontId="19" fillId="0" borderId="0" xfId="0" applyNumberFormat="1" applyFont="1" applyFill="1" applyAlignment="1">
      <alignment horizontal="center"/>
    </xf>
    <xf numFmtId="0" fontId="15" fillId="33" borderId="11" xfId="0" applyFont="1" applyFill="1" applyBorder="1" applyAlignment="1">
      <alignment horizontal="right" vertical="center" wrapText="1"/>
    </xf>
    <xf numFmtId="2" fontId="18" fillId="0" borderId="10" xfId="60" applyNumberFormat="1" applyFont="1" applyFill="1" applyBorder="1" applyAlignment="1">
      <alignment horizontal="center" vertical="center"/>
      <protection/>
    </xf>
    <xf numFmtId="2" fontId="18" fillId="0" borderId="10" xfId="0" applyNumberFormat="1" applyFont="1" applyFill="1" applyBorder="1" applyAlignment="1">
      <alignment horizontal="right" wrapText="1"/>
    </xf>
    <xf numFmtId="9" fontId="18" fillId="34" borderId="10" xfId="69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15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9" fontId="4" fillId="0" borderId="0" xfId="69" applyFont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4" fontId="18" fillId="0" borderId="10" xfId="42" applyNumberFormat="1" applyFont="1" applyFill="1" applyBorder="1" applyAlignment="1" quotePrefix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9" fontId="18" fillId="0" borderId="10" xfId="69" applyFont="1" applyFill="1" applyBorder="1" applyAlignment="1">
      <alignment horizontal="right" vertical="center"/>
    </xf>
    <xf numFmtId="2" fontId="18" fillId="0" borderId="10" xfId="60" applyNumberFormat="1" applyFont="1" applyFill="1" applyBorder="1" applyAlignment="1">
      <alignment horizontal="center" vertical="center" wrapText="1"/>
      <protection/>
    </xf>
    <xf numFmtId="9" fontId="18" fillId="0" borderId="10" xfId="69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center" vertical="center"/>
    </xf>
    <xf numFmtId="4" fontId="18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center" vertical="center"/>
    </xf>
    <xf numFmtId="9" fontId="18" fillId="0" borderId="10" xfId="69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9" fontId="18" fillId="34" borderId="10" xfId="69" applyFont="1" applyFill="1" applyBorder="1" applyAlignment="1">
      <alignment horizontal="right" vertical="center"/>
    </xf>
    <xf numFmtId="185" fontId="18" fillId="0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/>
    </xf>
    <xf numFmtId="2" fontId="18" fillId="33" borderId="10" xfId="0" applyNumberFormat="1" applyFont="1" applyFill="1" applyBorder="1" applyAlignment="1">
      <alignment/>
    </xf>
    <xf numFmtId="9" fontId="18" fillId="0" borderId="10" xfId="69" applyFont="1" applyBorder="1" applyAlignment="1" quotePrefix="1">
      <alignment horizontal="right"/>
    </xf>
    <xf numFmtId="2" fontId="15" fillId="0" borderId="0" xfId="0" applyNumberFormat="1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 quotePrefix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right"/>
    </xf>
    <xf numFmtId="2" fontId="15" fillId="33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9" fontId="18" fillId="0" borderId="10" xfId="69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5" fillId="33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right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74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2" fontId="75" fillId="0" borderId="0" xfId="0" applyNumberFormat="1" applyFont="1" applyAlignment="1">
      <alignment horizontal="center"/>
    </xf>
    <xf numFmtId="2" fontId="75" fillId="0" borderId="0" xfId="0" applyNumberFormat="1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2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/>
    </xf>
    <xf numFmtId="0" fontId="80" fillId="0" borderId="0" xfId="0" applyFont="1" applyAlignment="1">
      <alignment/>
    </xf>
    <xf numFmtId="2" fontId="80" fillId="0" borderId="0" xfId="0" applyNumberFormat="1" applyFont="1" applyAlignment="1">
      <alignment/>
    </xf>
    <xf numFmtId="0" fontId="81" fillId="0" borderId="0" xfId="0" applyFont="1" applyBorder="1" applyAlignment="1">
      <alignment horizontal="left" wrapText="1"/>
    </xf>
    <xf numFmtId="0" fontId="80" fillId="0" borderId="0" xfId="0" applyFont="1" applyAlignment="1">
      <alignment horizontal="right" vertical="center"/>
    </xf>
    <xf numFmtId="2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2" fillId="0" borderId="10" xfId="0" applyFont="1" applyBorder="1" applyAlignment="1">
      <alignment wrapText="1"/>
    </xf>
    <xf numFmtId="0" fontId="75" fillId="0" borderId="0" xfId="0" applyFont="1" applyAlignment="1">
      <alignment horizontal="center"/>
    </xf>
    <xf numFmtId="0" fontId="83" fillId="0" borderId="0" xfId="0" applyFont="1" applyAlignment="1">
      <alignment/>
    </xf>
    <xf numFmtId="0" fontId="82" fillId="0" borderId="10" xfId="0" applyFont="1" applyBorder="1" applyAlignment="1">
      <alignment/>
    </xf>
    <xf numFmtId="0" fontId="75" fillId="0" borderId="0" xfId="0" applyFont="1" applyBorder="1" applyAlignment="1">
      <alignment horizontal="right" wrapText="1"/>
    </xf>
    <xf numFmtId="0" fontId="78" fillId="0" borderId="0" xfId="0" applyFont="1" applyBorder="1" applyAlignment="1">
      <alignment wrapText="1"/>
    </xf>
    <xf numFmtId="2" fontId="76" fillId="0" borderId="0" xfId="0" applyNumberFormat="1" applyFont="1" applyAlignment="1">
      <alignment horizontal="center" vertical="center"/>
    </xf>
    <xf numFmtId="1" fontId="80" fillId="0" borderId="0" xfId="69" applyNumberFormat="1" applyFont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 wrapText="1"/>
    </xf>
    <xf numFmtId="9" fontId="75" fillId="0" borderId="0" xfId="69" applyFont="1" applyAlignment="1">
      <alignment horizontal="center"/>
    </xf>
    <xf numFmtId="9" fontId="75" fillId="0" borderId="0" xfId="69" applyFont="1" applyAlignment="1">
      <alignment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/>
    </xf>
    <xf numFmtId="9" fontId="75" fillId="0" borderId="0" xfId="69" applyFont="1" applyBorder="1" applyAlignment="1">
      <alignment/>
    </xf>
    <xf numFmtId="2" fontId="76" fillId="0" borderId="0" xfId="0" applyNumberFormat="1" applyFont="1" applyAlignment="1">
      <alignment horizontal="center"/>
    </xf>
    <xf numFmtId="2" fontId="76" fillId="0" borderId="0" xfId="0" applyNumberFormat="1" applyFont="1" applyAlignment="1">
      <alignment/>
    </xf>
    <xf numFmtId="2" fontId="83" fillId="0" borderId="0" xfId="69" applyNumberFormat="1" applyFont="1" applyAlignment="1">
      <alignment horizontal="center"/>
    </xf>
    <xf numFmtId="2" fontId="75" fillId="0" borderId="0" xfId="69" applyNumberFormat="1" applyFont="1" applyAlignment="1">
      <alignment/>
    </xf>
    <xf numFmtId="2" fontId="76" fillId="0" borderId="0" xfId="0" applyNumberFormat="1" applyFont="1" applyBorder="1" applyAlignment="1">
      <alignment horizontal="left" wrapText="1"/>
    </xf>
    <xf numFmtId="2" fontId="75" fillId="0" borderId="0" xfId="69" applyNumberFormat="1" applyFont="1" applyAlignment="1">
      <alignment horizontal="center"/>
    </xf>
    <xf numFmtId="0" fontId="82" fillId="0" borderId="0" xfId="0" applyFont="1" applyBorder="1" applyAlignment="1">
      <alignment horizontal="left"/>
    </xf>
    <xf numFmtId="9" fontId="82" fillId="0" borderId="0" xfId="69" applyFont="1" applyBorder="1" applyAlignment="1">
      <alignment horizontal="right"/>
    </xf>
    <xf numFmtId="0" fontId="76" fillId="0" borderId="0" xfId="0" applyFont="1" applyBorder="1" applyAlignment="1">
      <alignment horizontal="left"/>
    </xf>
    <xf numFmtId="9" fontId="76" fillId="0" borderId="0" xfId="69" applyFont="1" applyBorder="1" applyAlignment="1">
      <alignment horizontal="right"/>
    </xf>
    <xf numFmtId="2" fontId="83" fillId="0" borderId="0" xfId="69" applyNumberFormat="1" applyFont="1" applyAlignment="1">
      <alignment/>
    </xf>
    <xf numFmtId="2" fontId="83" fillId="0" borderId="0" xfId="69" applyNumberFormat="1" applyFont="1" applyBorder="1" applyAlignment="1">
      <alignment/>
    </xf>
    <xf numFmtId="9" fontId="83" fillId="0" borderId="0" xfId="69" applyFont="1" applyBorder="1" applyAlignment="1">
      <alignment/>
    </xf>
    <xf numFmtId="0" fontId="76" fillId="0" borderId="0" xfId="0" applyFont="1" applyBorder="1" applyAlignment="1">
      <alignment horizontal="center" wrapText="1"/>
    </xf>
    <xf numFmtId="2" fontId="84" fillId="0" borderId="0" xfId="69" applyNumberFormat="1" applyFont="1" applyAlignment="1">
      <alignment horizontal="center"/>
    </xf>
    <xf numFmtId="2" fontId="84" fillId="0" borderId="0" xfId="69" applyNumberFormat="1" applyFont="1" applyAlignment="1">
      <alignment/>
    </xf>
    <xf numFmtId="2" fontId="84" fillId="0" borderId="0" xfId="69" applyNumberFormat="1" applyFont="1" applyBorder="1" applyAlignment="1">
      <alignment/>
    </xf>
    <xf numFmtId="0" fontId="75" fillId="0" borderId="0" xfId="60" applyFont="1" applyBorder="1" applyAlignment="1">
      <alignment horizontal="center" vertical="center"/>
      <protection/>
    </xf>
    <xf numFmtId="0" fontId="75" fillId="0" borderId="0" xfId="0" applyFont="1" applyBorder="1" applyAlignment="1">
      <alignment horizontal="center" vertical="center" wrapText="1"/>
    </xf>
    <xf numFmtId="9" fontId="84" fillId="0" borderId="0" xfId="69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wrapText="1"/>
    </xf>
    <xf numFmtId="0" fontId="76" fillId="0" borderId="0" xfId="0" applyFont="1" applyBorder="1" applyAlignment="1">
      <alignment horizontal="right"/>
    </xf>
    <xf numFmtId="0" fontId="86" fillId="0" borderId="0" xfId="0" applyFont="1" applyBorder="1" applyAlignment="1">
      <alignment/>
    </xf>
    <xf numFmtId="9" fontId="86" fillId="0" borderId="0" xfId="69" applyFont="1" applyBorder="1" applyAlignment="1">
      <alignment horizontal="right"/>
    </xf>
    <xf numFmtId="0" fontId="86" fillId="0" borderId="0" xfId="0" applyFont="1" applyBorder="1" applyAlignment="1">
      <alignment horizontal="left"/>
    </xf>
    <xf numFmtId="9" fontId="86" fillId="34" borderId="0" xfId="69" applyFont="1" applyFill="1" applyBorder="1" applyAlignment="1">
      <alignment horizontal="right"/>
    </xf>
    <xf numFmtId="0" fontId="84" fillId="0" borderId="0" xfId="0" applyFont="1" applyAlignment="1">
      <alignment horizontal="right"/>
    </xf>
    <xf numFmtId="2" fontId="81" fillId="0" borderId="0" xfId="0" applyNumberFormat="1" applyFont="1" applyBorder="1" applyAlignment="1">
      <alignment horizontal="left" wrapText="1"/>
    </xf>
    <xf numFmtId="0" fontId="83" fillId="0" borderId="0" xfId="0" applyFont="1" applyBorder="1" applyAlignment="1">
      <alignment/>
    </xf>
    <xf numFmtId="0" fontId="78" fillId="0" borderId="10" xfId="0" applyFont="1" applyBorder="1" applyAlignment="1">
      <alignment horizontal="center"/>
    </xf>
    <xf numFmtId="9" fontId="84" fillId="0" borderId="0" xfId="69" applyFont="1" applyAlignment="1">
      <alignment/>
    </xf>
    <xf numFmtId="1" fontId="86" fillId="0" borderId="0" xfId="0" applyNumberFormat="1" applyFont="1" applyBorder="1" applyAlignment="1">
      <alignment horizontal="right"/>
    </xf>
    <xf numFmtId="2" fontId="84" fillId="34" borderId="0" xfId="69" applyNumberFormat="1" applyFont="1" applyFill="1" applyAlignment="1">
      <alignment horizontal="center"/>
    </xf>
    <xf numFmtId="2" fontId="84" fillId="34" borderId="0" xfId="69" applyNumberFormat="1" applyFont="1" applyFill="1" applyAlignment="1">
      <alignment/>
    </xf>
    <xf numFmtId="9" fontId="84" fillId="34" borderId="0" xfId="69" applyFont="1" applyFill="1" applyAlignment="1">
      <alignment/>
    </xf>
    <xf numFmtId="1" fontId="82" fillId="0" borderId="0" xfId="0" applyNumberFormat="1" applyFont="1" applyBorder="1" applyAlignment="1">
      <alignment horizontal="right"/>
    </xf>
    <xf numFmtId="1" fontId="82" fillId="0" borderId="0" xfId="0" applyNumberFormat="1" applyFont="1" applyBorder="1" applyAlignment="1">
      <alignment/>
    </xf>
    <xf numFmtId="9" fontId="82" fillId="0" borderId="0" xfId="69" applyNumberFormat="1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9" fontId="83" fillId="0" borderId="0" xfId="69" applyFont="1" applyAlignment="1">
      <alignment/>
    </xf>
    <xf numFmtId="0" fontId="86" fillId="0" borderId="0" xfId="0" applyFont="1" applyBorder="1" applyAlignment="1">
      <alignment horizontal="left" wrapText="1"/>
    </xf>
    <xf numFmtId="2" fontId="86" fillId="0" borderId="0" xfId="0" applyNumberFormat="1" applyFont="1" applyBorder="1" applyAlignment="1">
      <alignment horizontal="left" wrapText="1"/>
    </xf>
    <xf numFmtId="2" fontId="86" fillId="0" borderId="0" xfId="0" applyNumberFormat="1" applyFont="1" applyAlignment="1">
      <alignment horizontal="center"/>
    </xf>
    <xf numFmtId="2" fontId="86" fillId="0" borderId="0" xfId="0" applyNumberFormat="1" applyFont="1" applyAlignment="1">
      <alignment/>
    </xf>
    <xf numFmtId="0" fontId="86" fillId="0" borderId="0" xfId="0" applyFont="1" applyAlignment="1">
      <alignment/>
    </xf>
    <xf numFmtId="2" fontId="75" fillId="0" borderId="0" xfId="0" applyNumberFormat="1" applyFont="1" applyBorder="1" applyAlignment="1">
      <alignment/>
    </xf>
    <xf numFmtId="0" fontId="76" fillId="33" borderId="11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/>
    </xf>
    <xf numFmtId="0" fontId="75" fillId="0" borderId="15" xfId="61" applyFont="1" applyBorder="1" applyAlignment="1">
      <alignment horizontal="center" vertical="center"/>
      <protection/>
    </xf>
    <xf numFmtId="0" fontId="76" fillId="0" borderId="0" xfId="0" applyFont="1" applyBorder="1" applyAlignment="1">
      <alignment/>
    </xf>
    <xf numFmtId="0" fontId="86" fillId="0" borderId="0" xfId="0" applyFont="1" applyFill="1" applyBorder="1" applyAlignment="1">
      <alignment horizontal="left" vertical="top" wrapText="1"/>
    </xf>
    <xf numFmtId="1" fontId="76" fillId="0" borderId="0" xfId="0" applyNumberFormat="1" applyFont="1" applyBorder="1" applyAlignment="1">
      <alignment/>
    </xf>
    <xf numFmtId="9" fontId="76" fillId="0" borderId="0" xfId="69" applyFont="1" applyFill="1" applyBorder="1" applyAlignment="1">
      <alignment/>
    </xf>
    <xf numFmtId="2" fontId="75" fillId="0" borderId="0" xfId="0" applyNumberFormat="1" applyFont="1" applyFill="1" applyAlignment="1">
      <alignment horizontal="center"/>
    </xf>
    <xf numFmtId="2" fontId="75" fillId="0" borderId="0" xfId="0" applyNumberFormat="1" applyFont="1" applyFill="1" applyAlignment="1">
      <alignment/>
    </xf>
    <xf numFmtId="0" fontId="75" fillId="0" borderId="16" xfId="61" applyFont="1" applyBorder="1" applyAlignment="1">
      <alignment horizontal="center" vertical="center"/>
      <protection/>
    </xf>
    <xf numFmtId="2" fontId="75" fillId="0" borderId="0" xfId="0" applyNumberFormat="1" applyFont="1" applyFill="1" applyBorder="1" applyAlignment="1">
      <alignment/>
    </xf>
    <xf numFmtId="1" fontId="75" fillId="0" borderId="0" xfId="0" applyNumberFormat="1" applyFont="1" applyFill="1" applyBorder="1" applyAlignment="1">
      <alignment/>
    </xf>
    <xf numFmtId="0" fontId="82" fillId="0" borderId="0" xfId="0" applyFont="1" applyBorder="1" applyAlignment="1">
      <alignment/>
    </xf>
    <xf numFmtId="0" fontId="75" fillId="0" borderId="0" xfId="61" applyFont="1" applyBorder="1" applyAlignment="1">
      <alignment horizontal="center" vertical="center"/>
      <protection/>
    </xf>
    <xf numFmtId="2" fontId="86" fillId="0" borderId="0" xfId="0" applyNumberFormat="1" applyFont="1" applyBorder="1" applyAlignment="1">
      <alignment/>
    </xf>
    <xf numFmtId="0" fontId="83" fillId="0" borderId="0" xfId="0" applyFont="1" applyFill="1" applyAlignment="1">
      <alignment horizontal="right"/>
    </xf>
    <xf numFmtId="1" fontId="75" fillId="0" borderId="0" xfId="61" applyNumberFormat="1" applyFont="1" applyBorder="1" applyAlignment="1">
      <alignment horizontal="center" vertical="center"/>
      <protection/>
    </xf>
    <xf numFmtId="0" fontId="75" fillId="0" borderId="10" xfId="61" applyFont="1" applyBorder="1" applyAlignment="1">
      <alignment horizontal="center" vertical="center"/>
      <protection/>
    </xf>
    <xf numFmtId="0" fontId="75" fillId="0" borderId="0" xfId="0" applyFont="1" applyBorder="1" applyAlignment="1">
      <alignment horizontal="center"/>
    </xf>
    <xf numFmtId="9" fontId="76" fillId="0" borderId="0" xfId="69" applyFont="1" applyBorder="1" applyAlignment="1">
      <alignment/>
    </xf>
    <xf numFmtId="0" fontId="75" fillId="0" borderId="0" xfId="0" applyFont="1" applyFill="1" applyBorder="1" applyAlignment="1">
      <alignment/>
    </xf>
    <xf numFmtId="2" fontId="76" fillId="0" borderId="0" xfId="0" applyNumberFormat="1" applyFont="1" applyBorder="1" applyAlignment="1">
      <alignment/>
    </xf>
    <xf numFmtId="2" fontId="84" fillId="0" borderId="0" xfId="0" applyNumberFormat="1" applyFont="1" applyAlignment="1">
      <alignment horizontal="center"/>
    </xf>
    <xf numFmtId="2" fontId="84" fillId="0" borderId="0" xfId="0" applyNumberFormat="1" applyFont="1" applyAlignment="1">
      <alignment/>
    </xf>
    <xf numFmtId="2" fontId="84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185" fontId="75" fillId="0" borderId="0" xfId="0" applyNumberFormat="1" applyFont="1" applyBorder="1" applyAlignment="1">
      <alignment/>
    </xf>
    <xf numFmtId="0" fontId="87" fillId="0" borderId="0" xfId="0" applyFont="1" applyAlignment="1">
      <alignment/>
    </xf>
    <xf numFmtId="2" fontId="84" fillId="0" borderId="0" xfId="0" applyNumberFormat="1" applyFont="1" applyBorder="1" applyAlignment="1">
      <alignment horizontal="right" vertical="top" wrapText="1"/>
    </xf>
    <xf numFmtId="2" fontId="84" fillId="0" borderId="0" xfId="0" applyNumberFormat="1" applyFont="1" applyFill="1" applyAlignment="1">
      <alignment horizontal="center"/>
    </xf>
    <xf numFmtId="2" fontId="84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2" fontId="84" fillId="0" borderId="0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Fill="1" applyAlignment="1">
      <alignment horizontal="right"/>
    </xf>
    <xf numFmtId="2" fontId="86" fillId="0" borderId="0" xfId="0" applyNumberFormat="1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2" fontId="76" fillId="0" borderId="0" xfId="69" applyNumberFormat="1" applyFont="1" applyFill="1" applyBorder="1" applyAlignment="1">
      <alignment horizontal="center" vertical="center"/>
    </xf>
    <xf numFmtId="2" fontId="76" fillId="0" borderId="0" xfId="69" applyNumberFormat="1" applyFont="1" applyFill="1" applyBorder="1" applyAlignment="1">
      <alignment vertical="center"/>
    </xf>
    <xf numFmtId="9" fontId="76" fillId="0" borderId="0" xfId="69" applyFont="1" applyFill="1" applyBorder="1" applyAlignment="1">
      <alignment vertical="center"/>
    </xf>
    <xf numFmtId="0" fontId="76" fillId="0" borderId="0" xfId="0" applyFont="1" applyFill="1" applyBorder="1" applyAlignment="1">
      <alignment horizontal="right" vertical="top" wrapText="1"/>
    </xf>
    <xf numFmtId="0" fontId="76" fillId="0" borderId="10" xfId="0" applyFont="1" applyBorder="1" applyAlignment="1">
      <alignment horizontal="center" vertical="center" wrapText="1"/>
    </xf>
    <xf numFmtId="185" fontId="75" fillId="0" borderId="0" xfId="60" applyNumberFormat="1" applyFont="1" applyBorder="1" applyAlignment="1">
      <alignment horizontal="center" vertical="center"/>
      <protection/>
    </xf>
    <xf numFmtId="1" fontId="75" fillId="0" borderId="10" xfId="0" applyNumberFormat="1" applyFont="1" applyBorder="1" applyAlignment="1">
      <alignment horizontal="right"/>
    </xf>
    <xf numFmtId="1" fontId="75" fillId="0" borderId="10" xfId="0" applyNumberFormat="1" applyFont="1" applyBorder="1" applyAlignment="1">
      <alignment horizontal="center"/>
    </xf>
    <xf numFmtId="1" fontId="75" fillId="0" borderId="10" xfId="0" applyNumberFormat="1" applyFont="1" applyBorder="1" applyAlignment="1">
      <alignment/>
    </xf>
    <xf numFmtId="185" fontId="84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1" fontId="75" fillId="0" borderId="0" xfId="0" applyNumberFormat="1" applyFont="1" applyBorder="1" applyAlignment="1">
      <alignment horizontal="right"/>
    </xf>
    <xf numFmtId="1" fontId="75" fillId="0" borderId="0" xfId="0" applyNumberFormat="1" applyFont="1" applyBorder="1" applyAlignment="1">
      <alignment horizontal="center"/>
    </xf>
    <xf numFmtId="1" fontId="75" fillId="0" borderId="0" xfId="0" applyNumberFormat="1" applyFont="1" applyBorder="1" applyAlignment="1">
      <alignment/>
    </xf>
    <xf numFmtId="0" fontId="83" fillId="0" borderId="0" xfId="0" applyFont="1" applyFill="1" applyAlignment="1">
      <alignment/>
    </xf>
    <xf numFmtId="0" fontId="86" fillId="0" borderId="0" xfId="0" applyFont="1" applyFill="1" applyAlignment="1">
      <alignment horizontal="right"/>
    </xf>
    <xf numFmtId="0" fontId="76" fillId="0" borderId="10" xfId="0" applyFont="1" applyBorder="1" applyAlignment="1">
      <alignment vertical="center"/>
    </xf>
    <xf numFmtId="2" fontId="75" fillId="0" borderId="0" xfId="60" applyNumberFormat="1" applyFont="1" applyBorder="1" applyAlignment="1">
      <alignment horizontal="center" vertical="center"/>
      <protection/>
    </xf>
    <xf numFmtId="2" fontId="75" fillId="0" borderId="10" xfId="0" applyNumberFormat="1" applyFont="1" applyBorder="1" applyAlignment="1">
      <alignment horizontal="right"/>
    </xf>
    <xf numFmtId="2" fontId="75" fillId="0" borderId="10" xfId="0" applyNumberFormat="1" applyFont="1" applyBorder="1" applyAlignment="1">
      <alignment horizontal="center"/>
    </xf>
    <xf numFmtId="2" fontId="75" fillId="0" borderId="10" xfId="0" applyNumberFormat="1" applyFont="1" applyBorder="1" applyAlignment="1">
      <alignment/>
    </xf>
    <xf numFmtId="2" fontId="75" fillId="0" borderId="0" xfId="0" applyNumberFormat="1" applyFont="1" applyBorder="1" applyAlignment="1">
      <alignment horizontal="right"/>
    </xf>
    <xf numFmtId="2" fontId="75" fillId="0" borderId="0" xfId="0" applyNumberFormat="1" applyFont="1" applyBorder="1" applyAlignment="1">
      <alignment horizontal="center"/>
    </xf>
    <xf numFmtId="0" fontId="75" fillId="0" borderId="0" xfId="0" applyFont="1" applyFill="1" applyAlignment="1">
      <alignment/>
    </xf>
    <xf numFmtId="2" fontId="86" fillId="34" borderId="0" xfId="66" applyNumberFormat="1" applyFont="1" applyFill="1" applyBorder="1" applyAlignment="1">
      <alignment horizontal="right"/>
      <protection/>
    </xf>
    <xf numFmtId="2" fontId="86" fillId="34" borderId="0" xfId="66" applyNumberFormat="1" applyFont="1" applyFill="1" applyBorder="1" applyAlignment="1">
      <alignment horizontal="center"/>
      <protection/>
    </xf>
    <xf numFmtId="2" fontId="88" fillId="0" borderId="0" xfId="0" applyNumberFormat="1" applyFont="1" applyFill="1" applyBorder="1" applyAlignment="1">
      <alignment horizontal="center" vertical="center" wrapText="1"/>
    </xf>
    <xf numFmtId="2" fontId="88" fillId="33" borderId="0" xfId="0" applyNumberFormat="1" applyFont="1" applyFill="1" applyBorder="1" applyAlignment="1">
      <alignment horizontal="center" vertical="center" wrapText="1"/>
    </xf>
    <xf numFmtId="2" fontId="88" fillId="0" borderId="0" xfId="0" applyNumberFormat="1" applyFont="1" applyBorder="1" applyAlignment="1">
      <alignment horizontal="center" wrapText="1"/>
    </xf>
    <xf numFmtId="0" fontId="88" fillId="0" borderId="0" xfId="0" applyFont="1" applyBorder="1" applyAlignment="1">
      <alignment horizontal="center" wrapText="1"/>
    </xf>
    <xf numFmtId="9" fontId="76" fillId="0" borderId="0" xfId="69" applyFont="1" applyBorder="1" applyAlignment="1">
      <alignment horizontal="center"/>
    </xf>
    <xf numFmtId="2" fontId="76" fillId="0" borderId="0" xfId="69" applyNumberFormat="1" applyFont="1" applyBorder="1" applyAlignment="1">
      <alignment horizont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9" fontId="75" fillId="0" borderId="0" xfId="69" applyFont="1" applyBorder="1" applyAlignment="1">
      <alignment horizontal="center"/>
    </xf>
    <xf numFmtId="1" fontId="75" fillId="0" borderId="0" xfId="69" applyNumberFormat="1" applyFont="1" applyBorder="1" applyAlignment="1">
      <alignment horizontal="center"/>
    </xf>
    <xf numFmtId="9" fontId="76" fillId="33" borderId="0" xfId="69" applyFont="1" applyFill="1" applyBorder="1" applyAlignment="1">
      <alignment horizontal="center"/>
    </xf>
    <xf numFmtId="2" fontId="76" fillId="0" borderId="0" xfId="60" applyNumberFormat="1" applyFont="1" applyBorder="1" applyAlignment="1">
      <alignment horizontal="center" vertical="center"/>
      <protection/>
    </xf>
    <xf numFmtId="185" fontId="76" fillId="0" borderId="0" xfId="60" applyNumberFormat="1" applyFont="1" applyBorder="1" applyAlignment="1">
      <alignment horizontal="center" vertical="center"/>
      <protection/>
    </xf>
    <xf numFmtId="0" fontId="76" fillId="0" borderId="0" xfId="60" applyFont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2" fontId="82" fillId="0" borderId="0" xfId="0" applyNumberFormat="1" applyFont="1" applyBorder="1" applyAlignment="1">
      <alignment/>
    </xf>
    <xf numFmtId="9" fontId="82" fillId="0" borderId="0" xfId="69" applyFont="1" applyBorder="1" applyAlignment="1">
      <alignment/>
    </xf>
    <xf numFmtId="2" fontId="75" fillId="0" borderId="0" xfId="0" applyNumberFormat="1" applyFont="1" applyAlignment="1">
      <alignment horizontal="center" wrapText="1"/>
    </xf>
    <xf numFmtId="2" fontId="75" fillId="0" borderId="0" xfId="0" applyNumberFormat="1" applyFont="1" applyAlignment="1">
      <alignment wrapText="1"/>
    </xf>
    <xf numFmtId="9" fontId="75" fillId="0" borderId="0" xfId="69" applyFont="1" applyBorder="1" applyAlignment="1">
      <alignment/>
    </xf>
    <xf numFmtId="9" fontId="82" fillId="0" borderId="0" xfId="69" applyFont="1" applyFill="1" applyBorder="1" applyAlignment="1">
      <alignment horizontal="center"/>
    </xf>
    <xf numFmtId="0" fontId="75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1" fontId="76" fillId="0" borderId="0" xfId="69" applyNumberFormat="1" applyFont="1" applyFill="1" applyBorder="1" applyAlignment="1">
      <alignment horizontal="center" vertical="top" wrapText="1"/>
    </xf>
    <xf numFmtId="9" fontId="76" fillId="0" borderId="0" xfId="0" applyNumberFormat="1" applyFont="1" applyBorder="1" applyAlignment="1">
      <alignment/>
    </xf>
    <xf numFmtId="0" fontId="75" fillId="0" borderId="0" xfId="0" applyFont="1" applyFill="1" applyBorder="1" applyAlignment="1" quotePrefix="1">
      <alignment horizontal="center"/>
    </xf>
    <xf numFmtId="2" fontId="76" fillId="34" borderId="0" xfId="66" applyNumberFormat="1" applyFont="1" applyFill="1" applyBorder="1">
      <alignment/>
      <protection/>
    </xf>
    <xf numFmtId="2" fontId="76" fillId="0" borderId="0" xfId="0" applyNumberFormat="1" applyFont="1" applyBorder="1" applyAlignment="1">
      <alignment horizontal="right" vertical="center"/>
    </xf>
    <xf numFmtId="2" fontId="76" fillId="0" borderId="0" xfId="0" applyNumberFormat="1" applyFont="1" applyBorder="1" applyAlignment="1">
      <alignment horizontal="right"/>
    </xf>
    <xf numFmtId="9" fontId="76" fillId="0" borderId="0" xfId="0" applyNumberFormat="1" applyFont="1" applyBorder="1" applyAlignment="1">
      <alignment horizontal="center"/>
    </xf>
    <xf numFmtId="2" fontId="86" fillId="34" borderId="0" xfId="66" applyNumberFormat="1" applyFont="1" applyFill="1" applyBorder="1">
      <alignment/>
      <protection/>
    </xf>
    <xf numFmtId="2" fontId="86" fillId="0" borderId="0" xfId="0" applyNumberFormat="1" applyFont="1" applyBorder="1" applyAlignment="1">
      <alignment horizontal="right" vertical="center"/>
    </xf>
    <xf numFmtId="0" fontId="75" fillId="0" borderId="0" xfId="0" applyFont="1" applyFill="1" applyAlignment="1">
      <alignment horizontal="right"/>
    </xf>
    <xf numFmtId="0" fontId="75" fillId="0" borderId="0" xfId="0" applyFont="1" applyBorder="1" applyAlignment="1">
      <alignment horizontal="right" vertical="top" wrapText="1"/>
    </xf>
    <xf numFmtId="0" fontId="75" fillId="0" borderId="0" xfId="0" applyFont="1" applyBorder="1" applyAlignment="1">
      <alignment horizontal="right"/>
    </xf>
    <xf numFmtId="2" fontId="86" fillId="0" borderId="0" xfId="0" applyNumberFormat="1" applyFont="1" applyBorder="1" applyAlignment="1">
      <alignment horizontal="center"/>
    </xf>
    <xf numFmtId="0" fontId="75" fillId="0" borderId="0" xfId="0" applyFont="1" applyAlignment="1">
      <alignment/>
    </xf>
    <xf numFmtId="2" fontId="75" fillId="0" borderId="0" xfId="0" applyNumberFormat="1" applyFont="1" applyAlignment="1">
      <alignment/>
    </xf>
    <xf numFmtId="2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2" fontId="75" fillId="0" borderId="0" xfId="0" applyNumberFormat="1" applyFont="1" applyBorder="1" applyAlignment="1">
      <alignment horizontal="right" vertical="top" wrapText="1"/>
    </xf>
    <xf numFmtId="2" fontId="86" fillId="0" borderId="0" xfId="60" applyNumberFormat="1" applyFont="1" applyBorder="1" applyAlignment="1">
      <alignment horizontal="center" vertical="center"/>
      <protection/>
    </xf>
    <xf numFmtId="0" fontId="76" fillId="37" borderId="10" xfId="0" applyFont="1" applyFill="1" applyBorder="1" applyAlignment="1">
      <alignment horizontal="center" vertical="center"/>
    </xf>
    <xf numFmtId="2" fontId="75" fillId="34" borderId="0" xfId="60" applyNumberFormat="1" applyFont="1" applyFill="1" applyBorder="1" applyAlignment="1">
      <alignment horizontal="center" vertical="center"/>
      <protection/>
    </xf>
    <xf numFmtId="2" fontId="75" fillId="0" borderId="0" xfId="60" applyNumberFormat="1" applyFont="1" applyFill="1" applyBorder="1" applyAlignment="1">
      <alignment horizontal="center" vertical="center"/>
      <protection/>
    </xf>
    <xf numFmtId="2" fontId="84" fillId="0" borderId="0" xfId="60" applyNumberFormat="1" applyFont="1" applyBorder="1" applyAlignment="1">
      <alignment horizontal="center" vertical="center"/>
      <protection/>
    </xf>
    <xf numFmtId="0" fontId="75" fillId="0" borderId="0" xfId="60" applyFont="1" applyBorder="1" applyAlignment="1">
      <alignment horizontal="center"/>
      <protection/>
    </xf>
    <xf numFmtId="2" fontId="76" fillId="37" borderId="10" xfId="0" applyNumberFormat="1" applyFont="1" applyFill="1" applyBorder="1" applyAlignment="1">
      <alignment/>
    </xf>
    <xf numFmtId="2" fontId="76" fillId="0" borderId="0" xfId="60" applyNumberFormat="1" applyFont="1" applyBorder="1" applyAlignment="1">
      <alignment horizontal="center"/>
      <protection/>
    </xf>
    <xf numFmtId="0" fontId="76" fillId="0" borderId="0" xfId="60" applyFont="1" applyBorder="1" applyAlignment="1">
      <alignment horizontal="center"/>
      <protection/>
    </xf>
    <xf numFmtId="2" fontId="75" fillId="0" borderId="0" xfId="0" applyNumberFormat="1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vertical="center"/>
    </xf>
    <xf numFmtId="2" fontId="75" fillId="0" borderId="0" xfId="60" applyNumberFormat="1" applyFont="1" applyBorder="1" applyAlignment="1">
      <alignment horizontal="center"/>
      <protection/>
    </xf>
    <xf numFmtId="2" fontId="76" fillId="34" borderId="0" xfId="60" applyNumberFormat="1" applyFont="1" applyFill="1" applyBorder="1" applyAlignment="1">
      <alignment horizontal="center" vertical="center"/>
      <protection/>
    </xf>
    <xf numFmtId="2" fontId="76" fillId="0" borderId="0" xfId="66" applyNumberFormat="1" applyFont="1" applyBorder="1">
      <alignment/>
      <protection/>
    </xf>
    <xf numFmtId="2" fontId="86" fillId="0" borderId="0" xfId="66" applyNumberFormat="1" applyFont="1" applyBorder="1">
      <alignment/>
      <protection/>
    </xf>
    <xf numFmtId="2" fontId="76" fillId="0" borderId="0" xfId="0" applyNumberFormat="1" applyFont="1" applyBorder="1" applyAlignment="1">
      <alignment horizontal="center" vertical="top" wrapText="1"/>
    </xf>
    <xf numFmtId="9" fontId="76" fillId="34" borderId="0" xfId="69" applyFont="1" applyFill="1" applyBorder="1" applyAlignment="1">
      <alignment horizontal="center" vertical="top" wrapText="1"/>
    </xf>
    <xf numFmtId="2" fontId="76" fillId="0" borderId="0" xfId="0" applyNumberFormat="1" applyFont="1" applyBorder="1" applyAlignment="1">
      <alignment horizontal="right" vertical="top" wrapText="1"/>
    </xf>
    <xf numFmtId="2" fontId="76" fillId="0" borderId="0" xfId="0" applyNumberFormat="1" applyFont="1" applyFill="1" applyBorder="1" applyAlignment="1">
      <alignment horizontal="center" vertical="center" wrapText="1"/>
    </xf>
    <xf numFmtId="2" fontId="76" fillId="33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Border="1" applyAlignment="1">
      <alignment horizontal="center" wrapText="1"/>
    </xf>
    <xf numFmtId="2" fontId="75" fillId="0" borderId="0" xfId="69" applyNumberFormat="1" applyFont="1" applyBorder="1" applyAlignment="1">
      <alignment/>
    </xf>
    <xf numFmtId="2" fontId="75" fillId="34" borderId="0" xfId="60" applyNumberFormat="1" applyFont="1" applyFill="1" applyBorder="1" applyAlignment="1">
      <alignment vertical="center"/>
      <protection/>
    </xf>
    <xf numFmtId="2" fontId="84" fillId="0" borderId="0" xfId="0" applyNumberFormat="1" applyFont="1" applyBorder="1" applyAlignment="1">
      <alignment horizontal="center" vertical="center"/>
    </xf>
    <xf numFmtId="2" fontId="76" fillId="0" borderId="0" xfId="69" applyNumberFormat="1" applyFont="1" applyBorder="1" applyAlignment="1">
      <alignment/>
    </xf>
    <xf numFmtId="2" fontId="86" fillId="0" borderId="0" xfId="0" applyNumberFormat="1" applyFont="1" applyBorder="1" applyAlignment="1">
      <alignment horizontal="center" vertical="center"/>
    </xf>
    <xf numFmtId="2" fontId="76" fillId="0" borderId="0" xfId="66" applyNumberFormat="1" applyFont="1" applyBorder="1" applyAlignment="1">
      <alignment horizontal="center"/>
      <protection/>
    </xf>
    <xf numFmtId="2" fontId="76" fillId="0" borderId="0" xfId="66" applyNumberFormat="1" applyFont="1" applyBorder="1" applyAlignment="1">
      <alignment horizontal="right"/>
      <protection/>
    </xf>
    <xf numFmtId="2" fontId="76" fillId="0" borderId="0" xfId="0" applyNumberFormat="1" applyFont="1" applyFill="1" applyBorder="1" applyAlignment="1">
      <alignment horizontal="right" wrapText="1"/>
    </xf>
    <xf numFmtId="2" fontId="75" fillId="0" borderId="0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 horizontal="left" vertical="top" wrapText="1"/>
    </xf>
    <xf numFmtId="2" fontId="82" fillId="0" borderId="0" xfId="66" applyNumberFormat="1" applyFont="1" applyBorder="1">
      <alignment/>
      <protection/>
    </xf>
    <xf numFmtId="0" fontId="75" fillId="0" borderId="0" xfId="0" applyFont="1" applyFill="1" applyAlignment="1">
      <alignment horizontal="center"/>
    </xf>
    <xf numFmtId="2" fontId="75" fillId="35" borderId="0" xfId="0" applyNumberFormat="1" applyFont="1" applyFill="1" applyAlignment="1">
      <alignment horizontal="center"/>
    </xf>
    <xf numFmtId="2" fontId="75" fillId="35" borderId="0" xfId="0" applyNumberFormat="1" applyFont="1" applyFill="1" applyAlignment="1">
      <alignment/>
    </xf>
    <xf numFmtId="0" fontId="75" fillId="35" borderId="0" xfId="0" applyFont="1" applyFill="1" applyAlignment="1">
      <alignment/>
    </xf>
    <xf numFmtId="0" fontId="76" fillId="35" borderId="0" xfId="0" applyFont="1" applyFill="1" applyAlignment="1">
      <alignment horizontal="right"/>
    </xf>
    <xf numFmtId="2" fontId="75" fillId="35" borderId="0" xfId="0" applyNumberFormat="1" applyFont="1" applyFill="1" applyBorder="1" applyAlignment="1">
      <alignment/>
    </xf>
    <xf numFmtId="2" fontId="76" fillId="35" borderId="0" xfId="60" applyNumberFormat="1" applyFont="1" applyFill="1" applyBorder="1" applyAlignment="1">
      <alignment horizontal="center"/>
      <protection/>
    </xf>
    <xf numFmtId="2" fontId="76" fillId="35" borderId="0" xfId="60" applyNumberFormat="1" applyFont="1" applyFill="1" applyBorder="1" applyAlignment="1">
      <alignment horizontal="center" vertical="center"/>
      <protection/>
    </xf>
    <xf numFmtId="0" fontId="75" fillId="35" borderId="0" xfId="0" applyFont="1" applyFill="1" applyBorder="1" applyAlignment="1">
      <alignment/>
    </xf>
    <xf numFmtId="2" fontId="76" fillId="0" borderId="0" xfId="0" applyNumberFormat="1" applyFont="1" applyFill="1" applyBorder="1" applyAlignment="1">
      <alignment vertical="center" wrapText="1"/>
    </xf>
    <xf numFmtId="0" fontId="82" fillId="33" borderId="11" xfId="0" applyFont="1" applyFill="1" applyBorder="1" applyAlignment="1">
      <alignment horizontal="center" vertical="center" wrapText="1"/>
    </xf>
    <xf numFmtId="9" fontId="82" fillId="38" borderId="10" xfId="70" applyFont="1" applyFill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right"/>
    </xf>
    <xf numFmtId="2" fontId="78" fillId="0" borderId="10" xfId="0" applyNumberFormat="1" applyFont="1" applyBorder="1" applyAlignment="1">
      <alignment horizontal="center"/>
    </xf>
    <xf numFmtId="2" fontId="78" fillId="0" borderId="10" xfId="0" applyNumberFormat="1" applyFont="1" applyBorder="1" applyAlignment="1">
      <alignment/>
    </xf>
    <xf numFmtId="2" fontId="76" fillId="0" borderId="0" xfId="69" applyNumberFormat="1" applyFont="1" applyFill="1" applyBorder="1" applyAlignment="1">
      <alignment/>
    </xf>
    <xf numFmtId="2" fontId="82" fillId="0" borderId="0" xfId="0" applyNumberFormat="1" applyFont="1" applyBorder="1" applyAlignment="1">
      <alignment horizontal="right"/>
    </xf>
    <xf numFmtId="9" fontId="82" fillId="0" borderId="0" xfId="69" applyFont="1" applyBorder="1" applyAlignment="1">
      <alignment horizontal="center"/>
    </xf>
    <xf numFmtId="2" fontId="76" fillId="0" borderId="0" xfId="0" applyNumberFormat="1" applyFont="1" applyBorder="1" applyAlignment="1">
      <alignment wrapText="1"/>
    </xf>
    <xf numFmtId="2" fontId="78" fillId="0" borderId="0" xfId="0" applyNumberFormat="1" applyFont="1" applyAlignment="1">
      <alignment/>
    </xf>
    <xf numFmtId="43" fontId="75" fillId="0" borderId="0" xfId="42" applyFont="1" applyBorder="1" applyAlignment="1">
      <alignment horizontal="center"/>
    </xf>
    <xf numFmtId="43" fontId="75" fillId="0" borderId="0" xfId="42" applyFont="1" applyBorder="1" applyAlignment="1">
      <alignment/>
    </xf>
    <xf numFmtId="185" fontId="76" fillId="0" borderId="0" xfId="0" applyNumberFormat="1" applyFont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/>
    </xf>
    <xf numFmtId="43" fontId="76" fillId="0" borderId="0" xfId="42" applyFont="1" applyBorder="1" applyAlignment="1">
      <alignment/>
    </xf>
    <xf numFmtId="0" fontId="76" fillId="0" borderId="0" xfId="60" applyFont="1" applyBorder="1" applyAlignment="1">
      <alignment horizontal="center" vertical="center" wrapText="1"/>
      <protection/>
    </xf>
    <xf numFmtId="0" fontId="86" fillId="0" borderId="0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185" fontId="86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top" wrapText="1"/>
    </xf>
    <xf numFmtId="9" fontId="86" fillId="34" borderId="0" xfId="69" applyFont="1" applyFill="1" applyBorder="1" applyAlignment="1">
      <alignment horizontal="right" vertical="center"/>
    </xf>
    <xf numFmtId="2" fontId="86" fillId="0" borderId="0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right"/>
    </xf>
    <xf numFmtId="2" fontId="87" fillId="0" borderId="0" xfId="0" applyNumberFormat="1" applyFont="1" applyBorder="1" applyAlignment="1">
      <alignment horizontal="right"/>
    </xf>
    <xf numFmtId="2" fontId="76" fillId="0" borderId="0" xfId="0" applyNumberFormat="1" applyFont="1" applyFill="1" applyBorder="1" applyAlignment="1">
      <alignment horizontal="center" wrapText="1"/>
    </xf>
    <xf numFmtId="2" fontId="76" fillId="33" borderId="0" xfId="0" applyNumberFormat="1" applyFont="1" applyFill="1" applyBorder="1" applyAlignment="1">
      <alignment horizontal="center" wrapText="1"/>
    </xf>
    <xf numFmtId="2" fontId="76" fillId="0" borderId="0" xfId="0" applyNumberFormat="1" applyFont="1" applyBorder="1" applyAlignment="1">
      <alignment horizontal="center"/>
    </xf>
    <xf numFmtId="2" fontId="76" fillId="34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right" vertical="center"/>
    </xf>
    <xf numFmtId="2" fontId="75" fillId="0" borderId="0" xfId="0" applyNumberFormat="1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2" fontId="75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horizontal="right" wrapText="1"/>
    </xf>
    <xf numFmtId="2" fontId="75" fillId="33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33" borderId="0" xfId="0" applyNumberFormat="1" applyFont="1" applyFill="1" applyBorder="1" applyAlignment="1">
      <alignment horizontal="center"/>
    </xf>
    <xf numFmtId="2" fontId="75" fillId="0" borderId="0" xfId="69" applyNumberFormat="1" applyFont="1" applyFill="1" applyBorder="1" applyAlignment="1">
      <alignment/>
    </xf>
    <xf numFmtId="9" fontId="75" fillId="0" borderId="0" xfId="69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horizontal="right" vertical="center"/>
    </xf>
    <xf numFmtId="2" fontId="82" fillId="0" borderId="0" xfId="0" applyNumberFormat="1" applyFont="1" applyFill="1" applyBorder="1" applyAlignment="1">
      <alignment vertical="center"/>
    </xf>
    <xf numFmtId="9" fontId="82" fillId="0" borderId="0" xfId="69" applyFont="1" applyFill="1" applyBorder="1" applyAlignment="1">
      <alignment horizontal="right"/>
    </xf>
    <xf numFmtId="0" fontId="83" fillId="0" borderId="0" xfId="0" applyFont="1" applyFill="1" applyBorder="1" applyAlignment="1">
      <alignment/>
    </xf>
    <xf numFmtId="9" fontId="76" fillId="0" borderId="0" xfId="69" applyFont="1" applyFill="1" applyBorder="1" applyAlignment="1">
      <alignment horizontal="right" vertical="center"/>
    </xf>
    <xf numFmtId="0" fontId="76" fillId="0" borderId="0" xfId="0" applyFont="1" applyFill="1" applyAlignment="1">
      <alignment/>
    </xf>
    <xf numFmtId="1" fontId="75" fillId="0" borderId="0" xfId="0" applyNumberFormat="1" applyFont="1" applyFill="1" applyAlignment="1">
      <alignment/>
    </xf>
    <xf numFmtId="0" fontId="76" fillId="33" borderId="0" xfId="0" applyFont="1" applyFill="1" applyBorder="1" applyAlignment="1">
      <alignment horizontal="center"/>
    </xf>
    <xf numFmtId="2" fontId="80" fillId="0" borderId="0" xfId="0" applyNumberFormat="1" applyFont="1" applyFill="1" applyAlignment="1">
      <alignment horizontal="center"/>
    </xf>
    <xf numFmtId="2" fontId="80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right"/>
    </xf>
    <xf numFmtId="2" fontId="82" fillId="0" borderId="0" xfId="0" applyNumberFormat="1" applyFont="1" applyFill="1" applyBorder="1" applyAlignment="1">
      <alignment/>
    </xf>
    <xf numFmtId="9" fontId="82" fillId="34" borderId="0" xfId="69" applyFont="1" applyFill="1" applyBorder="1" applyAlignment="1">
      <alignment/>
    </xf>
    <xf numFmtId="9" fontId="82" fillId="34" borderId="0" xfId="69" applyFont="1" applyFill="1" applyBorder="1" applyAlignment="1">
      <alignment horizontal="right"/>
    </xf>
    <xf numFmtId="9" fontId="75" fillId="0" borderId="0" xfId="69" applyFont="1" applyFill="1" applyBorder="1" applyAlignment="1">
      <alignment horizontal="right"/>
    </xf>
    <xf numFmtId="0" fontId="18" fillId="0" borderId="0" xfId="0" applyFont="1" applyBorder="1" applyAlignment="1">
      <alignment wrapText="1"/>
    </xf>
    <xf numFmtId="9" fontId="5" fillId="0" borderId="0" xfId="69" applyFont="1" applyAlignment="1">
      <alignment horizontal="right"/>
    </xf>
    <xf numFmtId="9" fontId="75" fillId="0" borderId="0" xfId="69" applyFont="1" applyAlignment="1">
      <alignment horizontal="right"/>
    </xf>
    <xf numFmtId="1" fontId="18" fillId="0" borderId="10" xfId="0" applyNumberFormat="1" applyFont="1" applyBorder="1" applyAlignment="1">
      <alignment horizontal="center"/>
    </xf>
    <xf numFmtId="0" fontId="18" fillId="0" borderId="10" xfId="60" applyFont="1" applyFill="1" applyBorder="1" applyAlignment="1">
      <alignment horizontal="center" vertical="center"/>
      <protection/>
    </xf>
    <xf numFmtId="1" fontId="18" fillId="0" borderId="10" xfId="0" applyNumberFormat="1" applyFont="1" applyFill="1" applyBorder="1" applyAlignment="1">
      <alignment horizontal="center"/>
    </xf>
    <xf numFmtId="9" fontId="18" fillId="0" borderId="10" xfId="69" applyNumberFormat="1" applyFont="1" applyBorder="1" applyAlignment="1">
      <alignment horizontal="center"/>
    </xf>
    <xf numFmtId="9" fontId="76" fillId="0" borderId="0" xfId="69" applyFont="1" applyFill="1" applyBorder="1" applyAlignment="1">
      <alignment horizontal="right" vertical="top" wrapText="1"/>
    </xf>
    <xf numFmtId="2" fontId="18" fillId="34" borderId="10" xfId="66" applyNumberFormat="1" applyFont="1" applyFill="1" applyBorder="1">
      <alignment/>
      <protection/>
    </xf>
    <xf numFmtId="2" fontId="15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9" fontId="18" fillId="0" borderId="10" xfId="69" applyFont="1" applyFill="1" applyBorder="1" applyAlignment="1">
      <alignment horizontal="center" wrapText="1"/>
    </xf>
    <xf numFmtId="2" fontId="18" fillId="0" borderId="10" xfId="66" applyNumberFormat="1" applyFont="1" applyFill="1" applyBorder="1" applyAlignment="1">
      <alignment horizontal="center"/>
      <protection/>
    </xf>
    <xf numFmtId="2" fontId="18" fillId="0" borderId="10" xfId="66" applyNumberFormat="1" applyFont="1" applyFill="1" applyBorder="1" applyAlignment="1">
      <alignment horizontal="center" vertical="center"/>
      <protection/>
    </xf>
    <xf numFmtId="0" fontId="5" fillId="0" borderId="0" xfId="0" applyFont="1" applyAlignment="1" quotePrefix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18" fillId="0" borderId="10" xfId="66" applyNumberFormat="1" applyFont="1" applyBorder="1" applyAlignment="1">
      <alignment horizontal="center"/>
      <protection/>
    </xf>
    <xf numFmtId="2" fontId="18" fillId="0" borderId="10" xfId="0" applyNumberFormat="1" applyFont="1" applyFill="1" applyBorder="1" applyAlignment="1">
      <alignment horizontal="center" wrapText="1"/>
    </xf>
    <xf numFmtId="0" fontId="76" fillId="35" borderId="10" xfId="0" applyFont="1" applyFill="1" applyBorder="1" applyAlignment="1">
      <alignment/>
    </xf>
    <xf numFmtId="0" fontId="86" fillId="35" borderId="10" xfId="0" applyFont="1" applyFill="1" applyBorder="1" applyAlignment="1">
      <alignment horizontal="left" vertical="top" wrapText="1"/>
    </xf>
    <xf numFmtId="2" fontId="86" fillId="35" borderId="10" xfId="66" applyNumberFormat="1" applyFont="1" applyFill="1" applyBorder="1">
      <alignment/>
      <protection/>
    </xf>
    <xf numFmtId="2" fontId="76" fillId="35" borderId="10" xfId="0" applyNumberFormat="1" applyFont="1" applyFill="1" applyBorder="1" applyAlignment="1">
      <alignment/>
    </xf>
    <xf numFmtId="9" fontId="76" fillId="35" borderId="10" xfId="69" applyFont="1" applyFill="1" applyBorder="1" applyAlignment="1">
      <alignment/>
    </xf>
    <xf numFmtId="2" fontId="18" fillId="0" borderId="10" xfId="59" applyNumberFormat="1" applyFont="1" applyBorder="1" applyAlignment="1">
      <alignment horizontal="center"/>
      <protection/>
    </xf>
    <xf numFmtId="2" fontId="18" fillId="0" borderId="10" xfId="59" applyNumberFormat="1" applyFont="1" applyFill="1" applyBorder="1" applyAlignment="1">
      <alignment horizontal="center"/>
      <protection/>
    </xf>
    <xf numFmtId="2" fontId="18" fillId="0" borderId="10" xfId="59" applyNumberFormat="1" applyFont="1" applyBorder="1">
      <alignment/>
      <protection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right" vertical="top" wrapText="1"/>
    </xf>
    <xf numFmtId="2" fontId="75" fillId="0" borderId="0" xfId="0" applyNumberFormat="1" applyFont="1" applyFill="1" applyBorder="1" applyAlignment="1">
      <alignment horizontal="center"/>
    </xf>
    <xf numFmtId="1" fontId="8" fillId="34" borderId="0" xfId="69" applyNumberFormat="1" applyFont="1" applyFill="1" applyAlignment="1">
      <alignment horizontal="center"/>
    </xf>
    <xf numFmtId="1" fontId="75" fillId="0" borderId="0" xfId="69" applyNumberFormat="1" applyFont="1" applyAlignment="1">
      <alignment horizontal="center"/>
    </xf>
    <xf numFmtId="9" fontId="84" fillId="34" borderId="0" xfId="69" applyFont="1" applyFill="1" applyAlignment="1">
      <alignment horizontal="center"/>
    </xf>
    <xf numFmtId="10" fontId="75" fillId="0" borderId="0" xfId="69" applyNumberFormat="1" applyFont="1" applyBorder="1" applyAlignment="1">
      <alignment/>
    </xf>
    <xf numFmtId="0" fontId="17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right"/>
    </xf>
    <xf numFmtId="0" fontId="13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18" fillId="35" borderId="10" xfId="0" applyFont="1" applyFill="1" applyBorder="1" applyAlignment="1">
      <alignment horizontal="right"/>
    </xf>
    <xf numFmtId="2" fontId="18" fillId="35" borderId="10" xfId="0" applyNumberFormat="1" applyFont="1" applyFill="1" applyBorder="1" applyAlignment="1">
      <alignment/>
    </xf>
    <xf numFmtId="9" fontId="18" fillId="35" borderId="10" xfId="69" applyFont="1" applyFill="1" applyBorder="1" applyAlignment="1">
      <alignment horizontal="right"/>
    </xf>
    <xf numFmtId="195" fontId="18" fillId="34" borderId="10" xfId="69" applyNumberFormat="1" applyFont="1" applyFill="1" applyBorder="1" applyAlignment="1">
      <alignment/>
    </xf>
    <xf numFmtId="195" fontId="18" fillId="35" borderId="10" xfId="69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89" fillId="0" borderId="17" xfId="0" applyFont="1" applyBorder="1" applyAlignment="1">
      <alignment horizontal="center" wrapText="1"/>
    </xf>
    <xf numFmtId="0" fontId="89" fillId="0" borderId="18" xfId="0" applyFont="1" applyBorder="1" applyAlignment="1">
      <alignment horizontal="center" wrapText="1"/>
    </xf>
    <xf numFmtId="0" fontId="89" fillId="0" borderId="19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3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8" fillId="0" borderId="10" xfId="69" applyFont="1" applyBorder="1" applyAlignment="1">
      <alignment horizontal="right" vertical="center"/>
    </xf>
    <xf numFmtId="0" fontId="4" fillId="38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2" fontId="75" fillId="0" borderId="0" xfId="0" applyNumberFormat="1" applyFont="1" applyFill="1" applyBorder="1" applyAlignment="1">
      <alignment horizontal="center"/>
    </xf>
    <xf numFmtId="185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75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1" fontId="18" fillId="0" borderId="16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5" fillId="36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228</xdr:row>
      <xdr:rowOff>0</xdr:rowOff>
    </xdr:from>
    <xdr:to>
      <xdr:col>3</xdr:col>
      <xdr:colOff>342900</xdr:colOff>
      <xdr:row>228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6115050" y="598170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228</xdr:row>
      <xdr:rowOff>0</xdr:rowOff>
    </xdr:from>
    <xdr:to>
      <xdr:col>5</xdr:col>
      <xdr:colOff>295275</xdr:colOff>
      <xdr:row>228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9896475" y="598170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568"/>
  <sheetViews>
    <sheetView tabSelected="1" view="pageBreakPreview" zoomScale="80" zoomScaleSheetLayoutView="80" workbookViewId="0" topLeftCell="A367">
      <selection activeCell="A249" sqref="A249"/>
    </sheetView>
  </sheetViews>
  <sheetFormatPr defaultColWidth="9.140625" defaultRowHeight="12.75"/>
  <cols>
    <col min="1" max="1" width="20.421875" style="257" customWidth="1"/>
    <col min="2" max="2" width="36.7109375" style="257" customWidth="1"/>
    <col min="3" max="3" width="34.57421875" style="257" customWidth="1"/>
    <col min="4" max="4" width="30.00390625" style="257" customWidth="1"/>
    <col min="5" max="5" width="26.7109375" style="257" customWidth="1"/>
    <col min="6" max="6" width="24.7109375" style="263" customWidth="1"/>
    <col min="7" max="7" width="18.57421875" style="258" customWidth="1"/>
    <col min="8" max="8" width="16.28125" style="259" customWidth="1"/>
    <col min="9" max="9" width="18.57421875" style="259" customWidth="1"/>
    <col min="10" max="10" width="21.8515625" style="259" customWidth="1"/>
    <col min="11" max="11" width="23.8515625" style="259" customWidth="1"/>
    <col min="12" max="12" width="33.421875" style="259" customWidth="1"/>
    <col min="13" max="13" width="27.140625" style="259" customWidth="1"/>
    <col min="14" max="15" width="18.7109375" style="259" customWidth="1"/>
    <col min="16" max="16" width="20.00390625" style="259" customWidth="1"/>
    <col min="17" max="17" width="23.00390625" style="257" customWidth="1"/>
    <col min="18" max="18" width="20.28125" style="257" bestFit="1" customWidth="1"/>
    <col min="19" max="19" width="19.7109375" style="257" bestFit="1" customWidth="1"/>
    <col min="20" max="20" width="21.140625" style="257" bestFit="1" customWidth="1"/>
    <col min="21" max="21" width="19.7109375" style="257" bestFit="1" customWidth="1"/>
    <col min="22" max="22" width="16.00390625" style="257" bestFit="1" customWidth="1"/>
    <col min="23" max="23" width="14.421875" style="257" bestFit="1" customWidth="1"/>
    <col min="24" max="24" width="18.8515625" style="257" bestFit="1" customWidth="1"/>
    <col min="25" max="25" width="16.7109375" style="257" bestFit="1" customWidth="1"/>
    <col min="26" max="26" width="9.140625" style="257" customWidth="1"/>
    <col min="27" max="27" width="12.8515625" style="257" bestFit="1" customWidth="1"/>
    <col min="28" max="16384" width="9.140625" style="257" customWidth="1"/>
  </cols>
  <sheetData>
    <row r="2" spans="1:8" ht="15">
      <c r="A2" s="4"/>
      <c r="B2" s="4"/>
      <c r="C2" s="4"/>
      <c r="D2" s="4"/>
      <c r="E2" s="4"/>
      <c r="F2" s="9"/>
      <c r="G2" s="5"/>
      <c r="H2" s="6"/>
    </row>
    <row r="3" spans="1:20" ht="26.25">
      <c r="A3" s="617" t="s">
        <v>0</v>
      </c>
      <c r="B3" s="617"/>
      <c r="C3" s="617"/>
      <c r="D3" s="617"/>
      <c r="E3" s="617"/>
      <c r="F3" s="617"/>
      <c r="G3" s="617"/>
      <c r="H3" s="617"/>
      <c r="I3" s="255"/>
      <c r="J3" s="255"/>
      <c r="K3" s="255"/>
      <c r="L3" s="255"/>
      <c r="M3" s="255"/>
      <c r="N3" s="255"/>
      <c r="O3" s="255"/>
      <c r="P3" s="255"/>
      <c r="Q3" s="256"/>
      <c r="R3" s="256"/>
      <c r="S3" s="256"/>
      <c r="T3" s="256"/>
    </row>
    <row r="4" spans="1:20" ht="26.25">
      <c r="A4" s="617" t="s">
        <v>1</v>
      </c>
      <c r="B4" s="617"/>
      <c r="C4" s="617"/>
      <c r="D4" s="617"/>
      <c r="E4" s="617"/>
      <c r="F4" s="617"/>
      <c r="G4" s="617"/>
      <c r="H4" s="617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</row>
    <row r="5" spans="1:20" ht="26.25">
      <c r="A5" s="617" t="s">
        <v>210</v>
      </c>
      <c r="B5" s="617"/>
      <c r="C5" s="617"/>
      <c r="D5" s="617"/>
      <c r="E5" s="617"/>
      <c r="F5" s="617"/>
      <c r="G5" s="617"/>
      <c r="H5" s="617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</row>
    <row r="6" spans="1:8" ht="15">
      <c r="A6" s="653"/>
      <c r="B6" s="653"/>
      <c r="C6" s="653"/>
      <c r="D6" s="653"/>
      <c r="E6" s="653"/>
      <c r="F6" s="653"/>
      <c r="G6" s="5"/>
      <c r="H6" s="6"/>
    </row>
    <row r="7" spans="1:20" ht="45">
      <c r="A7" s="611" t="s">
        <v>259</v>
      </c>
      <c r="B7" s="611"/>
      <c r="C7" s="611"/>
      <c r="D7" s="611"/>
      <c r="E7" s="611"/>
      <c r="F7" s="611"/>
      <c r="G7" s="611"/>
      <c r="H7" s="611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</row>
    <row r="8" spans="1:8" ht="9.75" customHeight="1">
      <c r="A8" s="7" t="s">
        <v>47</v>
      </c>
      <c r="B8" s="7"/>
      <c r="C8" s="7"/>
      <c r="D8" s="7"/>
      <c r="E8" s="7"/>
      <c r="F8" s="8"/>
      <c r="G8" s="5"/>
      <c r="H8" s="6"/>
    </row>
    <row r="9" spans="1:20" ht="18.75">
      <c r="A9" s="612" t="s">
        <v>175</v>
      </c>
      <c r="B9" s="612"/>
      <c r="C9" s="612"/>
      <c r="D9" s="612"/>
      <c r="E9" s="612"/>
      <c r="F9" s="612"/>
      <c r="G9" s="612"/>
      <c r="H9" s="612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</row>
    <row r="10" spans="1:8" ht="11.25" customHeight="1">
      <c r="A10" s="4"/>
      <c r="B10" s="4"/>
      <c r="C10" s="4"/>
      <c r="D10" s="4"/>
      <c r="E10" s="4"/>
      <c r="F10" s="9"/>
      <c r="G10" s="5"/>
      <c r="H10" s="6"/>
    </row>
    <row r="11" spans="1:20" s="266" customFormat="1" ht="15" customHeight="1">
      <c r="A11" s="613" t="s">
        <v>182</v>
      </c>
      <c r="B11" s="613"/>
      <c r="C11" s="613"/>
      <c r="D11" s="613"/>
      <c r="E11" s="613"/>
      <c r="F11" s="613"/>
      <c r="G11" s="613"/>
      <c r="H11" s="613"/>
      <c r="I11" s="264"/>
      <c r="J11" s="264"/>
      <c r="K11" s="264"/>
      <c r="L11" s="264"/>
      <c r="M11" s="264"/>
      <c r="N11" s="264"/>
      <c r="O11" s="264"/>
      <c r="P11" s="264"/>
      <c r="Q11" s="265"/>
      <c r="R11" s="265"/>
      <c r="S11" s="265"/>
      <c r="T11" s="265"/>
    </row>
    <row r="12" spans="1:20" s="266" customFormat="1" ht="14.25" customHeight="1">
      <c r="A12" s="11"/>
      <c r="B12" s="11"/>
      <c r="C12" s="11"/>
      <c r="D12" s="11"/>
      <c r="E12" s="11"/>
      <c r="F12" s="12"/>
      <c r="G12" s="13"/>
      <c r="H12" s="14"/>
      <c r="I12" s="268"/>
      <c r="J12" s="268"/>
      <c r="K12" s="268"/>
      <c r="L12" s="268"/>
      <c r="M12" s="268"/>
      <c r="N12" s="268"/>
      <c r="O12" s="268"/>
      <c r="P12" s="268"/>
      <c r="Q12" s="267"/>
      <c r="R12" s="267"/>
      <c r="S12" s="267"/>
      <c r="T12" s="267"/>
    </row>
    <row r="13" spans="1:20" ht="16.5" customHeight="1">
      <c r="A13" s="623" t="s">
        <v>148</v>
      </c>
      <c r="B13" s="623"/>
      <c r="C13" s="623"/>
      <c r="D13" s="623"/>
      <c r="E13" s="16"/>
      <c r="F13" s="17"/>
      <c r="G13" s="18"/>
      <c r="H13" s="19"/>
      <c r="I13" s="270"/>
      <c r="J13" s="270"/>
      <c r="K13" s="270"/>
      <c r="L13" s="270"/>
      <c r="M13" s="270"/>
      <c r="N13" s="270"/>
      <c r="O13" s="270"/>
      <c r="P13" s="270"/>
      <c r="Q13" s="269"/>
      <c r="R13" s="269"/>
      <c r="S13" s="269"/>
      <c r="T13" s="269"/>
    </row>
    <row r="14" spans="1:20" ht="16.5" customHeight="1">
      <c r="A14" s="15"/>
      <c r="B14" s="15"/>
      <c r="C14" s="15"/>
      <c r="D14" s="15"/>
      <c r="E14" s="16"/>
      <c r="F14" s="17"/>
      <c r="G14" s="18"/>
      <c r="H14" s="19"/>
      <c r="I14" s="270"/>
      <c r="J14" s="270"/>
      <c r="K14" s="270"/>
      <c r="L14" s="270"/>
      <c r="M14" s="270"/>
      <c r="N14" s="270"/>
      <c r="O14" s="270"/>
      <c r="P14" s="270"/>
      <c r="Q14" s="269"/>
      <c r="R14" s="269"/>
      <c r="S14" s="269"/>
      <c r="T14" s="269"/>
    </row>
    <row r="15" spans="1:20" ht="17.25">
      <c r="A15" s="20" t="s">
        <v>64</v>
      </c>
      <c r="B15" s="20"/>
      <c r="C15" s="20"/>
      <c r="D15" s="20"/>
      <c r="E15" s="11"/>
      <c r="F15" s="17"/>
      <c r="G15" s="18"/>
      <c r="H15" s="19"/>
      <c r="I15" s="270"/>
      <c r="J15" s="270"/>
      <c r="K15" s="270"/>
      <c r="L15" s="270"/>
      <c r="M15" s="270"/>
      <c r="N15" s="270"/>
      <c r="O15" s="270"/>
      <c r="P15" s="270"/>
      <c r="Q15" s="269"/>
      <c r="R15" s="269"/>
      <c r="S15" s="269"/>
      <c r="T15" s="269"/>
    </row>
    <row r="16" spans="1:20" ht="17.25">
      <c r="A16" s="20"/>
      <c r="B16" s="20"/>
      <c r="C16" s="20"/>
      <c r="D16" s="20"/>
      <c r="E16" s="11"/>
      <c r="F16" s="17"/>
      <c r="G16" s="18"/>
      <c r="H16" s="19"/>
      <c r="I16" s="270"/>
      <c r="J16" s="270"/>
      <c r="K16" s="270"/>
      <c r="L16" s="270"/>
      <c r="M16" s="270"/>
      <c r="N16" s="270"/>
      <c r="O16" s="270"/>
      <c r="P16" s="270"/>
      <c r="Q16" s="269"/>
      <c r="R16" s="269"/>
      <c r="S16" s="269"/>
      <c r="T16" s="269"/>
    </row>
    <row r="17" spans="1:20" ht="18.75" customHeight="1">
      <c r="A17" s="642" t="s">
        <v>87</v>
      </c>
      <c r="B17" s="643" t="s">
        <v>59</v>
      </c>
      <c r="C17" s="643"/>
      <c r="D17" s="643"/>
      <c r="E17" s="643"/>
      <c r="F17" s="17"/>
      <c r="G17" s="18"/>
      <c r="H17" s="19"/>
      <c r="I17" s="270"/>
      <c r="J17" s="270"/>
      <c r="K17" s="270"/>
      <c r="L17" s="270"/>
      <c r="M17" s="270"/>
      <c r="N17" s="270"/>
      <c r="O17" s="270"/>
      <c r="P17" s="270"/>
      <c r="Q17" s="269"/>
      <c r="R17" s="269"/>
      <c r="S17" s="269"/>
      <c r="T17" s="269"/>
    </row>
    <row r="18" spans="1:20" s="275" customFormat="1" ht="82.5" customHeight="1">
      <c r="A18" s="642"/>
      <c r="B18" s="21" t="s">
        <v>183</v>
      </c>
      <c r="C18" s="21" t="s">
        <v>213</v>
      </c>
      <c r="D18" s="21" t="s">
        <v>5</v>
      </c>
      <c r="E18" s="22" t="s">
        <v>60</v>
      </c>
      <c r="F18" s="23"/>
      <c r="G18" s="24"/>
      <c r="H18" s="24"/>
      <c r="I18" s="273"/>
      <c r="J18" s="273"/>
      <c r="K18" s="273"/>
      <c r="L18" s="273"/>
      <c r="M18" s="273"/>
      <c r="N18" s="273"/>
      <c r="O18" s="273"/>
      <c r="P18" s="273"/>
      <c r="Q18" s="274"/>
      <c r="R18" s="274"/>
      <c r="S18" s="274"/>
      <c r="T18" s="274"/>
    </row>
    <row r="19" spans="1:20" ht="23.25" customHeight="1">
      <c r="A19" s="25" t="s">
        <v>27</v>
      </c>
      <c r="B19" s="26">
        <v>235810</v>
      </c>
      <c r="C19" s="26">
        <v>223199</v>
      </c>
      <c r="D19" s="26">
        <f>C19-B19</f>
        <v>-12611</v>
      </c>
      <c r="E19" s="27">
        <f>D19/B19</f>
        <v>-0.05347949620457148</v>
      </c>
      <c r="F19" s="17"/>
      <c r="G19" s="18"/>
      <c r="H19" s="19"/>
      <c r="I19" s="270"/>
      <c r="J19" s="270"/>
      <c r="K19" s="270"/>
      <c r="L19" s="270"/>
      <c r="M19" s="270"/>
      <c r="N19" s="270"/>
      <c r="O19" s="270"/>
      <c r="P19" s="270"/>
      <c r="Q19" s="269"/>
      <c r="R19" s="269"/>
      <c r="S19" s="269"/>
      <c r="T19" s="269"/>
    </row>
    <row r="20" spans="1:20" ht="27.75" customHeight="1">
      <c r="A20" s="25" t="s">
        <v>88</v>
      </c>
      <c r="B20" s="26">
        <v>130385</v>
      </c>
      <c r="C20" s="26">
        <v>126625</v>
      </c>
      <c r="D20" s="26">
        <f>C20-B20</f>
        <v>-3760</v>
      </c>
      <c r="E20" s="27">
        <f>D20/B20</f>
        <v>-0.028837673045212255</v>
      </c>
      <c r="F20" s="17"/>
      <c r="G20" s="18"/>
      <c r="H20" s="19"/>
      <c r="I20" s="270"/>
      <c r="J20" s="270"/>
      <c r="K20" s="270"/>
      <c r="L20" s="270"/>
      <c r="M20" s="270"/>
      <c r="N20" s="270"/>
      <c r="O20" s="270"/>
      <c r="P20" s="270"/>
      <c r="Q20" s="269"/>
      <c r="R20" s="269"/>
      <c r="S20" s="269"/>
      <c r="T20" s="269"/>
    </row>
    <row r="21" spans="1:8" ht="28.5" customHeight="1">
      <c r="A21" s="25" t="s">
        <v>19</v>
      </c>
      <c r="B21" s="28">
        <f>SUM(B19,B20)</f>
        <v>366195</v>
      </c>
      <c r="C21" s="28">
        <f>C19+C20</f>
        <v>349824</v>
      </c>
      <c r="D21" s="26">
        <f>C21-B21</f>
        <v>-16371</v>
      </c>
      <c r="E21" s="27">
        <f>D21/B21</f>
        <v>-0.044705689591611024</v>
      </c>
      <c r="F21" s="9" t="s">
        <v>163</v>
      </c>
      <c r="G21" s="5"/>
      <c r="H21" s="6"/>
    </row>
    <row r="22" spans="1:5" ht="16.5">
      <c r="A22" s="266"/>
      <c r="B22" s="266"/>
      <c r="C22" s="266"/>
      <c r="D22" s="266"/>
      <c r="E22" s="266"/>
    </row>
    <row r="23" spans="1:5" ht="16.5">
      <c r="A23" s="10"/>
      <c r="B23" s="10"/>
      <c r="C23" s="10"/>
      <c r="D23" s="10"/>
      <c r="E23" s="266"/>
    </row>
    <row r="24" spans="1:16" ht="20.25" customHeight="1">
      <c r="A24" s="618" t="s">
        <v>184</v>
      </c>
      <c r="B24" s="618"/>
      <c r="C24" s="618"/>
      <c r="D24" s="618"/>
      <c r="G24" s="277"/>
      <c r="H24" s="257"/>
      <c r="I24" s="257"/>
      <c r="J24" s="257"/>
      <c r="K24" s="257"/>
      <c r="L24" s="257"/>
      <c r="M24" s="257"/>
      <c r="N24" s="257"/>
      <c r="O24" s="257"/>
      <c r="P24" s="257"/>
    </row>
    <row r="25" spans="1:16" ht="20.25" customHeight="1">
      <c r="A25" s="29"/>
      <c r="B25" s="29"/>
      <c r="C25" s="29"/>
      <c r="D25" s="29"/>
      <c r="G25" s="277"/>
      <c r="H25" s="257"/>
      <c r="I25" s="257"/>
      <c r="J25" s="257"/>
      <c r="K25" s="257"/>
      <c r="L25" s="257"/>
      <c r="M25" s="257"/>
      <c r="N25" s="257"/>
      <c r="O25" s="257"/>
      <c r="P25" s="257"/>
    </row>
    <row r="26" spans="1:16" ht="52.5" customHeight="1">
      <c r="A26" s="31" t="s">
        <v>139</v>
      </c>
      <c r="B26" s="31" t="s">
        <v>87</v>
      </c>
      <c r="C26" s="31" t="s">
        <v>185</v>
      </c>
      <c r="D26" s="32"/>
      <c r="G26" s="277"/>
      <c r="H26" s="257"/>
      <c r="I26" s="257"/>
      <c r="J26" s="257"/>
      <c r="K26" s="257"/>
      <c r="L26" s="257"/>
      <c r="M26" s="257"/>
      <c r="N26" s="257"/>
      <c r="O26" s="257"/>
      <c r="P26" s="257"/>
    </row>
    <row r="27" spans="1:16" ht="27" customHeight="1">
      <c r="A27" s="33">
        <v>1</v>
      </c>
      <c r="B27" s="34" t="s">
        <v>140</v>
      </c>
      <c r="C27" s="33">
        <v>230</v>
      </c>
      <c r="D27" s="4"/>
      <c r="G27" s="277"/>
      <c r="H27" s="257"/>
      <c r="I27" s="257"/>
      <c r="J27" s="257"/>
      <c r="K27" s="257"/>
      <c r="L27" s="257"/>
      <c r="M27" s="257"/>
      <c r="N27" s="257"/>
      <c r="O27" s="257"/>
      <c r="P27" s="257"/>
    </row>
    <row r="28" spans="1:16" ht="27" customHeight="1">
      <c r="A28" s="33">
        <v>2</v>
      </c>
      <c r="B28" s="34" t="s">
        <v>141</v>
      </c>
      <c r="C28" s="33">
        <v>230</v>
      </c>
      <c r="D28" s="4"/>
      <c r="G28" s="277"/>
      <c r="H28" s="257"/>
      <c r="I28" s="257"/>
      <c r="J28" s="257"/>
      <c r="K28" s="257"/>
      <c r="L28" s="257"/>
      <c r="M28" s="257"/>
      <c r="N28" s="257"/>
      <c r="O28" s="257"/>
      <c r="P28" s="257"/>
    </row>
    <row r="29" spans="1:5" ht="16.5">
      <c r="A29" s="266"/>
      <c r="B29" s="266"/>
      <c r="C29" s="266"/>
      <c r="D29" s="266"/>
      <c r="E29" s="266"/>
    </row>
    <row r="30" spans="1:5" ht="16.5">
      <c r="A30" s="266"/>
      <c r="B30" s="266"/>
      <c r="C30" s="266"/>
      <c r="D30" s="266"/>
      <c r="E30" s="266"/>
    </row>
    <row r="31" spans="1:6" ht="19.5" customHeight="1">
      <c r="A31" s="623" t="s">
        <v>65</v>
      </c>
      <c r="B31" s="623"/>
      <c r="C31" s="623"/>
      <c r="D31" s="644"/>
      <c r="E31" s="644"/>
      <c r="F31" s="280"/>
    </row>
    <row r="32" spans="1:6" ht="19.5" customHeight="1">
      <c r="A32" s="15"/>
      <c r="B32" s="15"/>
      <c r="C32" s="15"/>
      <c r="D32" s="35"/>
      <c r="E32" s="35"/>
      <c r="F32" s="280"/>
    </row>
    <row r="33" spans="1:6" ht="62.25" customHeight="1">
      <c r="A33" s="36" t="s">
        <v>68</v>
      </c>
      <c r="B33" s="31" t="s">
        <v>214</v>
      </c>
      <c r="C33" s="31" t="s">
        <v>209</v>
      </c>
      <c r="D33" s="31" t="s">
        <v>5</v>
      </c>
      <c r="E33" s="37" t="s">
        <v>60</v>
      </c>
      <c r="F33" s="280"/>
    </row>
    <row r="34" spans="1:5" ht="28.5" customHeight="1">
      <c r="A34" s="38" t="s">
        <v>27</v>
      </c>
      <c r="B34" s="39">
        <v>230</v>
      </c>
      <c r="C34" s="40">
        <v>232</v>
      </c>
      <c r="D34" s="41">
        <f>C34-B34</f>
        <v>2</v>
      </c>
      <c r="E34" s="42">
        <f>D34/B34</f>
        <v>0.008695652173913044</v>
      </c>
    </row>
    <row r="35" spans="1:5" ht="33" customHeight="1">
      <c r="A35" s="38" t="s">
        <v>88</v>
      </c>
      <c r="B35" s="39">
        <v>230</v>
      </c>
      <c r="C35" s="40">
        <v>231</v>
      </c>
      <c r="D35" s="41">
        <f>C35-B35</f>
        <v>1</v>
      </c>
      <c r="E35" s="42">
        <f>D35/B35</f>
        <v>0.004347826086956522</v>
      </c>
    </row>
    <row r="36" spans="1:5" ht="25.5" customHeight="1">
      <c r="A36" s="38" t="s">
        <v>86</v>
      </c>
      <c r="B36" s="39">
        <f>AVERAGE(B34:B35)</f>
        <v>230</v>
      </c>
      <c r="C36" s="41">
        <f>AVERAGE(C34:C35)</f>
        <v>231.5</v>
      </c>
      <c r="D36" s="41">
        <f>(D34+D35)/2</f>
        <v>1.5</v>
      </c>
      <c r="E36" s="42">
        <f>D36/B36</f>
        <v>0.006521739130434782</v>
      </c>
    </row>
    <row r="37" spans="1:5" ht="16.5">
      <c r="A37" s="43"/>
      <c r="B37" s="44"/>
      <c r="C37" s="44"/>
      <c r="D37" s="45"/>
      <c r="E37" s="46"/>
    </row>
    <row r="38" spans="1:5" ht="16.5">
      <c r="A38" s="43"/>
      <c r="B38" s="44"/>
      <c r="C38" s="44"/>
      <c r="D38" s="45"/>
      <c r="E38" s="46"/>
    </row>
    <row r="39" spans="1:5" ht="17.25">
      <c r="A39" s="623" t="s">
        <v>277</v>
      </c>
      <c r="B39" s="623"/>
      <c r="C39" s="623"/>
      <c r="D39" s="623"/>
      <c r="E39" s="47"/>
    </row>
    <row r="40" spans="1:5" ht="17.25">
      <c r="A40" s="15"/>
      <c r="B40" s="15"/>
      <c r="C40" s="15"/>
      <c r="D40" s="15"/>
      <c r="E40" s="47"/>
    </row>
    <row r="41" spans="1:5" ht="17.25">
      <c r="A41" s="623" t="s">
        <v>260</v>
      </c>
      <c r="B41" s="623"/>
      <c r="C41" s="623"/>
      <c r="D41" s="623"/>
      <c r="E41" s="47"/>
    </row>
    <row r="42" spans="1:5" ht="17.25">
      <c r="A42" s="15"/>
      <c r="B42" s="15"/>
      <c r="C42" s="15"/>
      <c r="D42" s="15"/>
      <c r="E42" s="47"/>
    </row>
    <row r="43" spans="1:20" s="275" customFormat="1" ht="57.75" customHeight="1">
      <c r="A43" s="31" t="s">
        <v>68</v>
      </c>
      <c r="B43" s="31" t="s">
        <v>62</v>
      </c>
      <c r="C43" s="31" t="s">
        <v>215</v>
      </c>
      <c r="D43" s="31" t="s">
        <v>63</v>
      </c>
      <c r="E43" s="37" t="s">
        <v>60</v>
      </c>
      <c r="F43" s="272"/>
      <c r="G43" s="273"/>
      <c r="H43" s="273"/>
      <c r="I43" s="273"/>
      <c r="J43" s="282"/>
      <c r="K43" s="282"/>
      <c r="L43" s="282"/>
      <c r="M43" s="282"/>
      <c r="N43" s="282"/>
      <c r="O43" s="282"/>
      <c r="P43" s="273"/>
      <c r="Q43" s="274"/>
      <c r="R43" s="274"/>
      <c r="S43" s="274"/>
      <c r="T43" s="274"/>
    </row>
    <row r="44" spans="1:20" s="275" customFormat="1" ht="24" customHeight="1">
      <c r="A44" s="48" t="s">
        <v>27</v>
      </c>
      <c r="B44" s="49">
        <v>54236300</v>
      </c>
      <c r="C44" s="197">
        <v>51782168</v>
      </c>
      <c r="D44" s="49">
        <f>C44-B44</f>
        <v>-2454132</v>
      </c>
      <c r="E44" s="50">
        <f>D44/B44</f>
        <v>-0.04524888312808949</v>
      </c>
      <c r="F44" s="272"/>
      <c r="H44" s="273"/>
      <c r="I44" s="273"/>
      <c r="J44" s="282"/>
      <c r="K44" s="282"/>
      <c r="L44" s="282"/>
      <c r="M44" s="282"/>
      <c r="N44" s="282"/>
      <c r="O44" s="282"/>
      <c r="P44" s="282"/>
      <c r="Q44" s="274"/>
      <c r="R44" s="274"/>
      <c r="S44" s="273"/>
      <c r="T44" s="274"/>
    </row>
    <row r="45" spans="1:20" s="275" customFormat="1" ht="28.5" customHeight="1">
      <c r="A45" s="48" t="s">
        <v>88</v>
      </c>
      <c r="B45" s="49">
        <v>29988550</v>
      </c>
      <c r="C45" s="49">
        <v>29250375</v>
      </c>
      <c r="D45" s="49">
        <f>C45-B45</f>
        <v>-738175</v>
      </c>
      <c r="E45" s="50">
        <f>D45/B45</f>
        <v>-0.02461522814540883</v>
      </c>
      <c r="F45" s="272"/>
      <c r="G45" s="273"/>
      <c r="H45" s="273"/>
      <c r="I45" s="273"/>
      <c r="J45" s="273"/>
      <c r="K45" s="273"/>
      <c r="L45" s="273"/>
      <c r="M45" s="273"/>
      <c r="N45" s="273"/>
      <c r="O45" s="273"/>
      <c r="P45" s="283"/>
      <c r="Q45" s="274"/>
      <c r="R45" s="274"/>
      <c r="S45" s="273"/>
      <c r="T45" s="274"/>
    </row>
    <row r="46" spans="1:5" ht="28.5" customHeight="1">
      <c r="A46" s="48" t="s">
        <v>19</v>
      </c>
      <c r="B46" s="51">
        <f>SUM(B44,B45)</f>
        <v>84224850</v>
      </c>
      <c r="C46" s="51">
        <f>SUM(C44,C45)</f>
        <v>81032543</v>
      </c>
      <c r="D46" s="49">
        <f>C46-B46</f>
        <v>-3192307</v>
      </c>
      <c r="E46" s="50">
        <f>D46/B46</f>
        <v>-0.03790219869789023</v>
      </c>
    </row>
    <row r="47" spans="1:10" ht="16.5">
      <c r="A47" s="43"/>
      <c r="B47" s="44"/>
      <c r="C47" s="44"/>
      <c r="D47" s="45"/>
      <c r="E47" s="52"/>
      <c r="F47" s="9"/>
      <c r="G47" s="5"/>
      <c r="H47" s="6"/>
      <c r="I47" s="6"/>
      <c r="J47" s="6"/>
    </row>
    <row r="48" spans="1:10" ht="14.25" customHeight="1">
      <c r="A48" s="53"/>
      <c r="B48" s="54"/>
      <c r="C48" s="54"/>
      <c r="D48" s="45"/>
      <c r="E48" s="52"/>
      <c r="F48" s="9"/>
      <c r="G48" s="5"/>
      <c r="H48" s="6"/>
      <c r="I48" s="6"/>
      <c r="J48" s="6"/>
    </row>
    <row r="49" spans="1:16" ht="26.25" customHeight="1">
      <c r="A49" s="623" t="s">
        <v>216</v>
      </c>
      <c r="B49" s="623"/>
      <c r="C49" s="623"/>
      <c r="D49" s="623"/>
      <c r="E49" s="623"/>
      <c r="F49" s="623"/>
      <c r="G49" s="623"/>
      <c r="H49" s="623"/>
      <c r="I49" s="623"/>
      <c r="J49" s="623"/>
      <c r="K49" s="285"/>
      <c r="L49" s="285"/>
      <c r="M49" s="285"/>
      <c r="N49" s="285"/>
      <c r="O49" s="285"/>
      <c r="P49" s="257"/>
    </row>
    <row r="50" spans="1:16" ht="26.25" customHeight="1">
      <c r="A50" s="15"/>
      <c r="B50" s="15"/>
      <c r="C50" s="15"/>
      <c r="D50" s="15"/>
      <c r="E50" s="15"/>
      <c r="F50" s="55"/>
      <c r="G50" s="56"/>
      <c r="H50" s="15"/>
      <c r="I50" s="15"/>
      <c r="J50" s="15"/>
      <c r="K50" s="285"/>
      <c r="L50" s="285"/>
      <c r="M50" s="285"/>
      <c r="N50" s="285"/>
      <c r="O50" s="285"/>
      <c r="P50" s="257"/>
    </row>
    <row r="51" spans="1:16" ht="51" customHeight="1">
      <c r="A51" s="31" t="s">
        <v>68</v>
      </c>
      <c r="B51" s="31" t="s">
        <v>217</v>
      </c>
      <c r="C51" s="641" t="s">
        <v>215</v>
      </c>
      <c r="D51" s="641"/>
      <c r="E51" s="31" t="s">
        <v>97</v>
      </c>
      <c r="F51" s="57"/>
      <c r="G51" s="58"/>
      <c r="H51" s="32"/>
      <c r="I51" s="32"/>
      <c r="J51" s="32"/>
      <c r="K51" s="257"/>
      <c r="L51" s="257"/>
      <c r="M51" s="257"/>
      <c r="N51" s="257"/>
      <c r="O51" s="257"/>
      <c r="P51" s="257"/>
    </row>
    <row r="52" spans="1:16" ht="30.75" customHeight="1">
      <c r="A52" s="59" t="s">
        <v>98</v>
      </c>
      <c r="B52" s="26">
        <f>B19*C27</f>
        <v>54236300</v>
      </c>
      <c r="C52" s="645">
        <v>51782168</v>
      </c>
      <c r="D52" s="646"/>
      <c r="E52" s="27">
        <f>C52/B52</f>
        <v>0.9547511168719105</v>
      </c>
      <c r="F52" s="9"/>
      <c r="G52" s="30"/>
      <c r="H52" s="4"/>
      <c r="I52" s="4"/>
      <c r="J52" s="4"/>
      <c r="K52" s="257"/>
      <c r="L52" s="257"/>
      <c r="M52" s="257"/>
      <c r="N52" s="257"/>
      <c r="O52" s="257"/>
      <c r="P52" s="257"/>
    </row>
    <row r="53" spans="1:16" ht="33" customHeight="1">
      <c r="A53" s="59" t="s">
        <v>99</v>
      </c>
      <c r="B53" s="26">
        <f>B20*C28</f>
        <v>29988550</v>
      </c>
      <c r="C53" s="649">
        <v>29250375</v>
      </c>
      <c r="D53" s="650"/>
      <c r="E53" s="27">
        <f>C53/B53</f>
        <v>0.9753847718545912</v>
      </c>
      <c r="F53" s="9"/>
      <c r="G53" s="24"/>
      <c r="H53" s="4"/>
      <c r="I53" s="4"/>
      <c r="J53" s="4"/>
      <c r="K53" s="257"/>
      <c r="L53" s="257"/>
      <c r="M53" s="257"/>
      <c r="N53" s="257"/>
      <c r="O53" s="257"/>
      <c r="P53" s="257"/>
    </row>
    <row r="54" spans="1:16" ht="28.5" customHeight="1">
      <c r="A54" s="48" t="s">
        <v>61</v>
      </c>
      <c r="B54" s="26">
        <f>SUM(B52,B53)</f>
        <v>84224850</v>
      </c>
      <c r="C54" s="649">
        <f>SUM(C52,C53)</f>
        <v>81032543</v>
      </c>
      <c r="D54" s="650"/>
      <c r="E54" s="27">
        <f>C54/B54</f>
        <v>0.9620978013021098</v>
      </c>
      <c r="F54" s="9"/>
      <c r="G54" s="60"/>
      <c r="H54" s="61"/>
      <c r="I54" s="61"/>
      <c r="J54" s="4"/>
      <c r="K54" s="257"/>
      <c r="L54" s="257"/>
      <c r="M54" s="257"/>
      <c r="N54" s="257"/>
      <c r="O54" s="257"/>
      <c r="P54" s="257"/>
    </row>
    <row r="55" spans="1:20" s="275" customFormat="1" ht="15" customHeight="1">
      <c r="A55" s="62"/>
      <c r="B55" s="62"/>
      <c r="C55" s="62"/>
      <c r="D55" s="62"/>
      <c r="E55" s="46"/>
      <c r="F55" s="9"/>
      <c r="G55" s="24"/>
      <c r="H55" s="24"/>
      <c r="I55" s="24"/>
      <c r="J55" s="24"/>
      <c r="K55" s="273"/>
      <c r="L55" s="273"/>
      <c r="M55" s="273"/>
      <c r="N55" s="273"/>
      <c r="O55" s="273"/>
      <c r="P55" s="273"/>
      <c r="Q55" s="274"/>
      <c r="R55" s="274"/>
      <c r="S55" s="274"/>
      <c r="T55" s="274"/>
    </row>
    <row r="56" spans="1:16" s="261" customFormat="1" ht="15">
      <c r="A56" s="288"/>
      <c r="B56" s="289"/>
      <c r="C56" s="289"/>
      <c r="D56" s="290"/>
      <c r="E56" s="290"/>
      <c r="F56" s="263"/>
      <c r="G56" s="291"/>
      <c r="H56" s="292"/>
      <c r="I56" s="292"/>
      <c r="J56" s="292"/>
      <c r="K56" s="292"/>
      <c r="L56" s="292"/>
      <c r="M56" s="292"/>
      <c r="N56" s="292"/>
      <c r="O56" s="292"/>
      <c r="P56" s="292"/>
    </row>
    <row r="57" spans="1:16" s="261" customFormat="1" ht="15">
      <c r="A57" s="288"/>
      <c r="B57" s="289"/>
      <c r="C57" s="289"/>
      <c r="D57" s="290"/>
      <c r="E57" s="290"/>
      <c r="F57" s="263"/>
      <c r="G57" s="291"/>
      <c r="H57" s="292"/>
      <c r="I57" s="292"/>
      <c r="J57" s="292"/>
      <c r="K57" s="292"/>
      <c r="L57" s="292"/>
      <c r="M57" s="292"/>
      <c r="N57" s="292"/>
      <c r="O57" s="292"/>
      <c r="P57" s="292"/>
    </row>
    <row r="58" spans="1:16" s="261" customFormat="1" ht="15">
      <c r="A58" s="1"/>
      <c r="B58" s="63"/>
      <c r="C58" s="63"/>
      <c r="D58" s="64"/>
      <c r="E58" s="64"/>
      <c r="F58" s="9"/>
      <c r="G58" s="65"/>
      <c r="H58" s="292"/>
      <c r="I58" s="292"/>
      <c r="J58" s="292"/>
      <c r="K58" s="292"/>
      <c r="L58" s="292"/>
      <c r="M58" s="292"/>
      <c r="N58" s="292"/>
      <c r="O58" s="292"/>
      <c r="P58" s="292"/>
    </row>
    <row r="59" spans="1:20" ht="18" customHeight="1">
      <c r="A59" s="623" t="s">
        <v>149</v>
      </c>
      <c r="B59" s="623"/>
      <c r="C59" s="623"/>
      <c r="D59" s="66"/>
      <c r="E59" s="67"/>
      <c r="F59" s="57"/>
      <c r="G59" s="68"/>
      <c r="H59" s="294"/>
      <c r="I59" s="294"/>
      <c r="J59" s="294"/>
      <c r="K59" s="294"/>
      <c r="L59" s="294"/>
      <c r="M59" s="294"/>
      <c r="N59" s="294"/>
      <c r="O59" s="294"/>
      <c r="P59" s="294"/>
      <c r="Q59" s="287"/>
      <c r="R59" s="287"/>
      <c r="S59" s="287"/>
      <c r="T59" s="287"/>
    </row>
    <row r="60" spans="1:20" ht="18" customHeight="1">
      <c r="A60" s="15"/>
      <c r="B60" s="15"/>
      <c r="C60" s="15"/>
      <c r="D60" s="66"/>
      <c r="E60" s="67"/>
      <c r="F60" s="57"/>
      <c r="G60" s="68"/>
      <c r="H60" s="294"/>
      <c r="I60" s="294"/>
      <c r="J60" s="294"/>
      <c r="K60" s="294"/>
      <c r="L60" s="294"/>
      <c r="M60" s="294"/>
      <c r="N60" s="294"/>
      <c r="O60" s="294"/>
      <c r="P60" s="294"/>
      <c r="Q60" s="287"/>
      <c r="R60" s="287"/>
      <c r="S60" s="287"/>
      <c r="T60" s="287"/>
    </row>
    <row r="61" spans="1:20" ht="18" customHeight="1">
      <c r="A61" s="623" t="s">
        <v>218</v>
      </c>
      <c r="B61" s="623"/>
      <c r="C61" s="623"/>
      <c r="D61" s="623"/>
      <c r="E61" s="623"/>
      <c r="F61" s="623"/>
      <c r="G61" s="623"/>
      <c r="H61" s="285"/>
      <c r="I61" s="285"/>
      <c r="J61" s="285"/>
      <c r="K61" s="285"/>
      <c r="L61" s="285"/>
      <c r="M61" s="285"/>
      <c r="N61" s="285"/>
      <c r="O61" s="285"/>
      <c r="P61" s="295"/>
      <c r="Q61" s="285"/>
      <c r="R61" s="285"/>
      <c r="S61" s="285"/>
      <c r="T61" s="285"/>
    </row>
    <row r="62" spans="1:20" ht="18" customHeight="1">
      <c r="A62" s="15"/>
      <c r="B62" s="15"/>
      <c r="C62" s="15"/>
      <c r="D62" s="15"/>
      <c r="E62" s="15"/>
      <c r="F62" s="55"/>
      <c r="G62" s="56"/>
      <c r="H62" s="285"/>
      <c r="I62" s="285"/>
      <c r="J62" s="285"/>
      <c r="K62" s="285"/>
      <c r="L62" s="285"/>
      <c r="M62" s="285"/>
      <c r="N62" s="285"/>
      <c r="O62" s="285"/>
      <c r="P62" s="295"/>
      <c r="Q62" s="285"/>
      <c r="R62" s="285"/>
      <c r="S62" s="285"/>
      <c r="T62" s="285"/>
    </row>
    <row r="63" spans="1:20" ht="43.5" customHeight="1">
      <c r="A63" s="36" t="s">
        <v>2</v>
      </c>
      <c r="B63" s="36" t="s">
        <v>69</v>
      </c>
      <c r="C63" s="36" t="s">
        <v>70</v>
      </c>
      <c r="D63" s="36" t="s">
        <v>101</v>
      </c>
      <c r="E63" s="70" t="s">
        <v>71</v>
      </c>
      <c r="F63" s="71" t="s">
        <v>72</v>
      </c>
      <c r="G63" s="68"/>
      <c r="H63" s="294"/>
      <c r="I63" s="294"/>
      <c r="J63" s="294"/>
      <c r="K63" s="294"/>
      <c r="L63" s="294"/>
      <c r="M63" s="294"/>
      <c r="N63" s="294"/>
      <c r="O63" s="294"/>
      <c r="P63" s="294"/>
      <c r="Q63" s="287"/>
      <c r="R63" s="287"/>
      <c r="S63" s="287"/>
      <c r="T63" s="287"/>
    </row>
    <row r="64" spans="1:20" ht="16.5" customHeight="1">
      <c r="A64" s="72">
        <v>1</v>
      </c>
      <c r="B64" s="33" t="s">
        <v>155</v>
      </c>
      <c r="C64" s="33">
        <v>618</v>
      </c>
      <c r="D64" s="33">
        <v>618</v>
      </c>
      <c r="E64" s="33">
        <f>C64-D64</f>
        <v>0</v>
      </c>
      <c r="F64" s="144">
        <f>E64/C64</f>
        <v>0</v>
      </c>
      <c r="G64" s="75"/>
      <c r="H64" s="294"/>
      <c r="I64" s="294"/>
      <c r="J64" s="294"/>
      <c r="K64" s="294"/>
      <c r="L64" s="294"/>
      <c r="M64" s="294"/>
      <c r="N64" s="294"/>
      <c r="O64" s="294"/>
      <c r="P64" s="294"/>
      <c r="Q64" s="287"/>
      <c r="R64" s="287"/>
      <c r="S64" s="287"/>
      <c r="T64" s="287"/>
    </row>
    <row r="65" spans="1:20" ht="18.75" customHeight="1">
      <c r="A65" s="72">
        <v>2</v>
      </c>
      <c r="B65" s="33" t="s">
        <v>156</v>
      </c>
      <c r="C65" s="33">
        <v>597</v>
      </c>
      <c r="D65" s="33">
        <v>597</v>
      </c>
      <c r="E65" s="33">
        <f aca="true" t="shared" si="0" ref="E65:E72">C65-D65</f>
        <v>0</v>
      </c>
      <c r="F65" s="144">
        <f aca="true" t="shared" si="1" ref="F65:F72">E65/C65</f>
        <v>0</v>
      </c>
      <c r="G65" s="75"/>
      <c r="H65" s="294"/>
      <c r="I65" s="294"/>
      <c r="J65" s="294"/>
      <c r="K65" s="294"/>
      <c r="L65" s="294"/>
      <c r="M65" s="294"/>
      <c r="N65" s="294"/>
      <c r="O65" s="294"/>
      <c r="P65" s="294"/>
      <c r="Q65" s="287"/>
      <c r="R65" s="287"/>
      <c r="S65" s="287"/>
      <c r="T65" s="287"/>
    </row>
    <row r="66" spans="1:20" ht="15.75" customHeight="1">
      <c r="A66" s="72">
        <v>3</v>
      </c>
      <c r="B66" s="33" t="s">
        <v>157</v>
      </c>
      <c r="C66" s="33">
        <v>465</v>
      </c>
      <c r="D66" s="33">
        <v>465</v>
      </c>
      <c r="E66" s="33">
        <f t="shared" si="0"/>
        <v>0</v>
      </c>
      <c r="F66" s="144">
        <f t="shared" si="1"/>
        <v>0</v>
      </c>
      <c r="G66" s="75"/>
      <c r="H66" s="294"/>
      <c r="I66" s="294"/>
      <c r="J66" s="294"/>
      <c r="K66" s="294"/>
      <c r="L66" s="294"/>
      <c r="M66" s="294"/>
      <c r="N66" s="294"/>
      <c r="O66" s="294"/>
      <c r="P66" s="294"/>
      <c r="Q66" s="287"/>
      <c r="R66" s="287"/>
      <c r="S66" s="287"/>
      <c r="T66" s="287"/>
    </row>
    <row r="67" spans="1:20" ht="17.25" customHeight="1">
      <c r="A67" s="72">
        <v>4</v>
      </c>
      <c r="B67" s="33" t="s">
        <v>158</v>
      </c>
      <c r="C67" s="33">
        <v>539</v>
      </c>
      <c r="D67" s="33">
        <v>539</v>
      </c>
      <c r="E67" s="33">
        <f t="shared" si="0"/>
        <v>0</v>
      </c>
      <c r="F67" s="144">
        <f t="shared" si="1"/>
        <v>0</v>
      </c>
      <c r="G67" s="75"/>
      <c r="H67" s="294"/>
      <c r="I67" s="294"/>
      <c r="J67" s="294"/>
      <c r="K67" s="294"/>
      <c r="L67" s="294"/>
      <c r="M67" s="294"/>
      <c r="N67" s="294"/>
      <c r="O67" s="294"/>
      <c r="P67" s="294"/>
      <c r="Q67" s="287"/>
      <c r="R67" s="287"/>
      <c r="S67" s="287"/>
      <c r="T67" s="287"/>
    </row>
    <row r="68" spans="1:20" ht="17.25" customHeight="1">
      <c r="A68" s="72">
        <v>5</v>
      </c>
      <c r="B68" s="33" t="s">
        <v>159</v>
      </c>
      <c r="C68" s="33">
        <v>620</v>
      </c>
      <c r="D68" s="33">
        <v>620</v>
      </c>
      <c r="E68" s="33">
        <f t="shared" si="0"/>
        <v>0</v>
      </c>
      <c r="F68" s="144">
        <f t="shared" si="1"/>
        <v>0</v>
      </c>
      <c r="G68" s="75"/>
      <c r="H68" s="294"/>
      <c r="I68" s="294"/>
      <c r="J68" s="294"/>
      <c r="K68" s="294"/>
      <c r="L68" s="294"/>
      <c r="M68" s="294"/>
      <c r="N68" s="294"/>
      <c r="O68" s="294"/>
      <c r="P68" s="294"/>
      <c r="Q68" s="287"/>
      <c r="R68" s="287"/>
      <c r="S68" s="287"/>
      <c r="T68" s="287"/>
    </row>
    <row r="69" spans="1:20" ht="17.25" customHeight="1">
      <c r="A69" s="72">
        <v>6</v>
      </c>
      <c r="B69" s="33" t="s">
        <v>160</v>
      </c>
      <c r="C69" s="33">
        <v>328</v>
      </c>
      <c r="D69" s="33">
        <v>328</v>
      </c>
      <c r="E69" s="33">
        <f t="shared" si="0"/>
        <v>0</v>
      </c>
      <c r="F69" s="144">
        <f t="shared" si="1"/>
        <v>0</v>
      </c>
      <c r="G69" s="75"/>
      <c r="H69" s="294"/>
      <c r="I69" s="294"/>
      <c r="J69" s="294"/>
      <c r="K69" s="294"/>
      <c r="L69" s="294"/>
      <c r="M69" s="294"/>
      <c r="N69" s="294"/>
      <c r="O69" s="294"/>
      <c r="P69" s="294"/>
      <c r="Q69" s="287"/>
      <c r="R69" s="287"/>
      <c r="S69" s="287"/>
      <c r="T69" s="287"/>
    </row>
    <row r="70" spans="1:20" ht="17.25" customHeight="1">
      <c r="A70" s="72">
        <v>7</v>
      </c>
      <c r="B70" s="33" t="s">
        <v>161</v>
      </c>
      <c r="C70" s="33">
        <v>478</v>
      </c>
      <c r="D70" s="33">
        <v>478</v>
      </c>
      <c r="E70" s="33">
        <f t="shared" si="0"/>
        <v>0</v>
      </c>
      <c r="F70" s="144">
        <f t="shared" si="1"/>
        <v>0</v>
      </c>
      <c r="G70" s="75"/>
      <c r="H70" s="294"/>
      <c r="I70" s="294"/>
      <c r="J70" s="294"/>
      <c r="K70" s="294"/>
      <c r="L70" s="294"/>
      <c r="M70" s="294"/>
      <c r="N70" s="294"/>
      <c r="O70" s="294"/>
      <c r="P70" s="294"/>
      <c r="Q70" s="287"/>
      <c r="R70" s="287"/>
      <c r="S70" s="287"/>
      <c r="T70" s="287"/>
    </row>
    <row r="71" spans="1:20" ht="17.25" customHeight="1">
      <c r="A71" s="72">
        <v>8</v>
      </c>
      <c r="B71" s="33" t="s">
        <v>162</v>
      </c>
      <c r="C71" s="33">
        <v>826</v>
      </c>
      <c r="D71" s="33">
        <v>826</v>
      </c>
      <c r="E71" s="33">
        <f t="shared" si="0"/>
        <v>0</v>
      </c>
      <c r="F71" s="144">
        <f t="shared" si="1"/>
        <v>0</v>
      </c>
      <c r="G71" s="75"/>
      <c r="H71" s="294"/>
      <c r="I71" s="294"/>
      <c r="J71" s="294"/>
      <c r="K71" s="294"/>
      <c r="L71" s="294"/>
      <c r="M71" s="294"/>
      <c r="N71" s="294"/>
      <c r="O71" s="294"/>
      <c r="P71" s="294"/>
      <c r="Q71" s="287"/>
      <c r="R71" s="287"/>
      <c r="S71" s="287"/>
      <c r="T71" s="287"/>
    </row>
    <row r="72" spans="1:20" ht="22.5" customHeight="1">
      <c r="A72" s="48"/>
      <c r="B72" s="33" t="s">
        <v>19</v>
      </c>
      <c r="C72" s="33">
        <f>SUM(C64:C71)</f>
        <v>4471</v>
      </c>
      <c r="D72" s="33">
        <f>SUM(D64:D71)</f>
        <v>4471</v>
      </c>
      <c r="E72" s="33">
        <f t="shared" si="0"/>
        <v>0</v>
      </c>
      <c r="F72" s="144">
        <f t="shared" si="1"/>
        <v>0</v>
      </c>
      <c r="G72" s="75"/>
      <c r="H72" s="294"/>
      <c r="I72" s="294"/>
      <c r="J72" s="294"/>
      <c r="K72" s="294"/>
      <c r="L72" s="294"/>
      <c r="M72" s="294"/>
      <c r="N72" s="294"/>
      <c r="O72" s="294"/>
      <c r="P72" s="294"/>
      <c r="Q72" s="287"/>
      <c r="R72" s="287"/>
      <c r="S72" s="287"/>
      <c r="T72" s="287"/>
    </row>
    <row r="73" spans="1:20" ht="22.5" customHeight="1">
      <c r="A73" s="43"/>
      <c r="B73" s="76"/>
      <c r="C73" s="77"/>
      <c r="D73" s="77"/>
      <c r="E73" s="77"/>
      <c r="F73" s="78"/>
      <c r="G73" s="75"/>
      <c r="H73" s="69"/>
      <c r="I73" s="69"/>
      <c r="J73" s="69"/>
      <c r="K73" s="69"/>
      <c r="L73" s="69"/>
      <c r="M73" s="69"/>
      <c r="N73" s="69"/>
      <c r="O73" s="69"/>
      <c r="P73" s="69"/>
      <c r="Q73" s="61"/>
      <c r="R73" s="61"/>
      <c r="S73" s="61"/>
      <c r="T73" s="61"/>
    </row>
    <row r="74" spans="1:20" ht="22.5" customHeight="1">
      <c r="A74" s="43"/>
      <c r="B74" s="76"/>
      <c r="C74" s="77"/>
      <c r="D74" s="77"/>
      <c r="E74" s="77"/>
      <c r="F74" s="78"/>
      <c r="G74" s="75"/>
      <c r="H74" s="69"/>
      <c r="I74" s="69"/>
      <c r="J74" s="69"/>
      <c r="K74" s="69"/>
      <c r="L74" s="69"/>
      <c r="M74" s="69"/>
      <c r="N74" s="69"/>
      <c r="O74" s="69"/>
      <c r="P74" s="69"/>
      <c r="Q74" s="61"/>
      <c r="R74" s="61"/>
      <c r="S74" s="61"/>
      <c r="T74" s="61"/>
    </row>
    <row r="75" spans="1:20" ht="12.75" customHeight="1">
      <c r="A75" s="1"/>
      <c r="B75" s="79"/>
      <c r="C75" s="80"/>
      <c r="D75" s="80"/>
      <c r="E75" s="81"/>
      <c r="F75" s="82"/>
      <c r="G75" s="75"/>
      <c r="H75" s="69"/>
      <c r="I75" s="69"/>
      <c r="J75" s="69"/>
      <c r="K75" s="69"/>
      <c r="L75" s="69"/>
      <c r="M75" s="69"/>
      <c r="N75" s="69"/>
      <c r="O75" s="69"/>
      <c r="P75" s="69"/>
      <c r="Q75" s="61"/>
      <c r="R75" s="61"/>
      <c r="S75" s="61"/>
      <c r="T75" s="61"/>
    </row>
    <row r="76" spans="1:20" ht="21.75" customHeight="1">
      <c r="A76" s="623" t="s">
        <v>219</v>
      </c>
      <c r="B76" s="623"/>
      <c r="C76" s="623"/>
      <c r="D76" s="623"/>
      <c r="E76" s="623"/>
      <c r="F76" s="623"/>
      <c r="G76" s="623"/>
      <c r="H76" s="623"/>
      <c r="I76" s="623"/>
      <c r="J76" s="623"/>
      <c r="K76" s="623"/>
      <c r="L76" s="623"/>
      <c r="M76" s="623"/>
      <c r="N76" s="623"/>
      <c r="O76" s="623"/>
      <c r="P76" s="623"/>
      <c r="Q76" s="623"/>
      <c r="R76" s="623"/>
      <c r="S76" s="623"/>
      <c r="T76" s="623"/>
    </row>
    <row r="77" spans="1:20" ht="21.75" customHeight="1">
      <c r="A77" s="15"/>
      <c r="B77" s="15"/>
      <c r="C77" s="15"/>
      <c r="D77" s="15"/>
      <c r="E77" s="15"/>
      <c r="F77" s="55"/>
      <c r="G77" s="56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7" ht="45.75" customHeight="1">
      <c r="A78" s="36" t="s">
        <v>2</v>
      </c>
      <c r="B78" s="36" t="s">
        <v>69</v>
      </c>
      <c r="C78" s="36" t="s">
        <v>70</v>
      </c>
      <c r="D78" s="36" t="s">
        <v>101</v>
      </c>
      <c r="E78" s="70" t="s">
        <v>71</v>
      </c>
      <c r="F78" s="71" t="s">
        <v>72</v>
      </c>
      <c r="G78" s="68"/>
      <c r="H78" s="83"/>
      <c r="I78" s="83"/>
      <c r="J78" s="83"/>
      <c r="K78" s="83"/>
      <c r="L78" s="83"/>
      <c r="M78" s="83"/>
      <c r="N78" s="83"/>
      <c r="O78" s="84"/>
      <c r="P78" s="84"/>
      <c r="Q78" s="85"/>
      <c r="R78" s="85"/>
      <c r="S78" s="85"/>
      <c r="T78" s="85"/>
      <c r="U78" s="289"/>
      <c r="V78" s="289"/>
      <c r="W78" s="289"/>
      <c r="X78" s="304"/>
      <c r="Y78" s="289"/>
      <c r="Z78" s="289"/>
      <c r="AA78" s="289"/>
    </row>
    <row r="79" spans="1:27" ht="18" customHeight="1">
      <c r="A79" s="72">
        <v>1</v>
      </c>
      <c r="B79" s="33" t="s">
        <v>155</v>
      </c>
      <c r="C79" s="33">
        <v>309</v>
      </c>
      <c r="D79" s="33">
        <v>309</v>
      </c>
      <c r="E79" s="33">
        <f>C79-D79</f>
        <v>0</v>
      </c>
      <c r="F79" s="144">
        <f>E79/C79</f>
        <v>0</v>
      </c>
      <c r="G79" s="86"/>
      <c r="H79" s="87"/>
      <c r="I79" s="87"/>
      <c r="J79" s="87"/>
      <c r="K79" s="87"/>
      <c r="L79" s="87"/>
      <c r="M79" s="87"/>
      <c r="N79" s="87"/>
      <c r="O79" s="88"/>
      <c r="P79" s="89"/>
      <c r="Q79" s="44"/>
      <c r="R79" s="44"/>
      <c r="S79" s="90"/>
      <c r="T79" s="44"/>
      <c r="U79" s="308"/>
      <c r="V79" s="308"/>
      <c r="W79" s="308"/>
      <c r="X79" s="289"/>
      <c r="Y79" s="309"/>
      <c r="Z79" s="289"/>
      <c r="AA79" s="289"/>
    </row>
    <row r="80" spans="1:27" ht="18" customHeight="1">
      <c r="A80" s="72">
        <v>2</v>
      </c>
      <c r="B80" s="33" t="s">
        <v>156</v>
      </c>
      <c r="C80" s="33">
        <v>284</v>
      </c>
      <c r="D80" s="33">
        <v>284</v>
      </c>
      <c r="E80" s="33">
        <f aca="true" t="shared" si="2" ref="E80:E87">C80-D80</f>
        <v>0</v>
      </c>
      <c r="F80" s="144">
        <f aca="true" t="shared" si="3" ref="F80:F87">E80/C80</f>
        <v>0</v>
      </c>
      <c r="G80" s="86"/>
      <c r="H80" s="87"/>
      <c r="I80" s="87"/>
      <c r="J80" s="87"/>
      <c r="K80" s="87"/>
      <c r="L80" s="87"/>
      <c r="M80" s="87"/>
      <c r="N80" s="87"/>
      <c r="O80" s="88"/>
      <c r="P80" s="89"/>
      <c r="Q80" s="44"/>
      <c r="R80" s="44"/>
      <c r="S80" s="90"/>
      <c r="T80" s="44"/>
      <c r="U80" s="308"/>
      <c r="V80" s="308"/>
      <c r="W80" s="308"/>
      <c r="X80" s="289"/>
      <c r="Y80" s="309"/>
      <c r="Z80" s="289"/>
      <c r="AA80" s="289"/>
    </row>
    <row r="81" spans="1:27" ht="18" customHeight="1">
      <c r="A81" s="72">
        <v>3</v>
      </c>
      <c r="B81" s="33" t="s">
        <v>157</v>
      </c>
      <c r="C81" s="33">
        <v>211</v>
      </c>
      <c r="D81" s="33">
        <v>211</v>
      </c>
      <c r="E81" s="33">
        <f t="shared" si="2"/>
        <v>0</v>
      </c>
      <c r="F81" s="144">
        <f t="shared" si="3"/>
        <v>0</v>
      </c>
      <c r="G81" s="86"/>
      <c r="H81" s="87"/>
      <c r="I81" s="87"/>
      <c r="J81" s="87"/>
      <c r="K81" s="87"/>
      <c r="L81" s="87"/>
      <c r="M81" s="87"/>
      <c r="N81" s="87"/>
      <c r="O81" s="88"/>
      <c r="P81" s="89"/>
      <c r="Q81" s="44"/>
      <c r="R81" s="44"/>
      <c r="S81" s="90"/>
      <c r="T81" s="44"/>
      <c r="U81" s="308"/>
      <c r="V81" s="308"/>
      <c r="W81" s="308"/>
      <c r="X81" s="289"/>
      <c r="Y81" s="309"/>
      <c r="Z81" s="289"/>
      <c r="AA81" s="289"/>
    </row>
    <row r="82" spans="1:27" ht="17.25" customHeight="1">
      <c r="A82" s="72">
        <v>4</v>
      </c>
      <c r="B82" s="33" t="s">
        <v>158</v>
      </c>
      <c r="C82" s="33">
        <v>276</v>
      </c>
      <c r="D82" s="33">
        <v>276</v>
      </c>
      <c r="E82" s="33">
        <f t="shared" si="2"/>
        <v>0</v>
      </c>
      <c r="F82" s="144">
        <f t="shared" si="3"/>
        <v>0</v>
      </c>
      <c r="G82" s="86"/>
      <c r="H82" s="87"/>
      <c r="I82" s="87"/>
      <c r="J82" s="87"/>
      <c r="K82" s="87"/>
      <c r="L82" s="87"/>
      <c r="M82" s="87"/>
      <c r="N82" s="87"/>
      <c r="O82" s="88"/>
      <c r="P82" s="89"/>
      <c r="Q82" s="44"/>
      <c r="R82" s="44"/>
      <c r="S82" s="90"/>
      <c r="T82" s="44"/>
      <c r="U82" s="308"/>
      <c r="V82" s="308"/>
      <c r="W82" s="308"/>
      <c r="X82" s="289"/>
      <c r="Y82" s="309"/>
      <c r="Z82" s="289"/>
      <c r="AA82" s="289"/>
    </row>
    <row r="83" spans="1:27" ht="17.25" customHeight="1">
      <c r="A83" s="72">
        <v>5</v>
      </c>
      <c r="B83" s="33" t="s">
        <v>159</v>
      </c>
      <c r="C83" s="33">
        <v>302</v>
      </c>
      <c r="D83" s="33">
        <v>302</v>
      </c>
      <c r="E83" s="33">
        <f t="shared" si="2"/>
        <v>0</v>
      </c>
      <c r="F83" s="144">
        <f t="shared" si="3"/>
        <v>0</v>
      </c>
      <c r="G83" s="86"/>
      <c r="H83" s="87"/>
      <c r="I83" s="87"/>
      <c r="J83" s="87"/>
      <c r="K83" s="87"/>
      <c r="L83" s="87"/>
      <c r="M83" s="87"/>
      <c r="N83" s="87"/>
      <c r="O83" s="88"/>
      <c r="P83" s="89"/>
      <c r="Q83" s="44"/>
      <c r="R83" s="44"/>
      <c r="S83" s="90"/>
      <c r="T83" s="44"/>
      <c r="U83" s="308"/>
      <c r="V83" s="308"/>
      <c r="W83" s="308"/>
      <c r="X83" s="289"/>
      <c r="Y83" s="309"/>
      <c r="Z83" s="289"/>
      <c r="AA83" s="289"/>
    </row>
    <row r="84" spans="1:27" ht="17.25" customHeight="1">
      <c r="A84" s="72">
        <v>6</v>
      </c>
      <c r="B84" s="33" t="s">
        <v>160</v>
      </c>
      <c r="C84" s="33">
        <v>147</v>
      </c>
      <c r="D84" s="33">
        <v>147</v>
      </c>
      <c r="E84" s="33">
        <f t="shared" si="2"/>
        <v>0</v>
      </c>
      <c r="F84" s="144">
        <f t="shared" si="3"/>
        <v>0</v>
      </c>
      <c r="G84" s="86"/>
      <c r="H84" s="87"/>
      <c r="I84" s="87"/>
      <c r="J84" s="87"/>
      <c r="K84" s="87"/>
      <c r="L84" s="87"/>
      <c r="M84" s="87"/>
      <c r="N84" s="87"/>
      <c r="O84" s="88"/>
      <c r="P84" s="89"/>
      <c r="Q84" s="44"/>
      <c r="R84" s="44"/>
      <c r="S84" s="90"/>
      <c r="T84" s="44"/>
      <c r="U84" s="308"/>
      <c r="V84" s="308"/>
      <c r="W84" s="308"/>
      <c r="X84" s="289"/>
      <c r="Y84" s="309"/>
      <c r="Z84" s="289"/>
      <c r="AA84" s="289"/>
    </row>
    <row r="85" spans="1:27" ht="17.25" customHeight="1">
      <c r="A85" s="72">
        <v>7</v>
      </c>
      <c r="B85" s="33" t="s">
        <v>161</v>
      </c>
      <c r="C85" s="33">
        <v>241</v>
      </c>
      <c r="D85" s="33">
        <v>241</v>
      </c>
      <c r="E85" s="33">
        <f t="shared" si="2"/>
        <v>0</v>
      </c>
      <c r="F85" s="144">
        <f t="shared" si="3"/>
        <v>0</v>
      </c>
      <c r="G85" s="86"/>
      <c r="H85" s="87"/>
      <c r="I85" s="87"/>
      <c r="J85" s="87"/>
      <c r="K85" s="87"/>
      <c r="L85" s="87"/>
      <c r="M85" s="87"/>
      <c r="N85" s="87"/>
      <c r="O85" s="88"/>
      <c r="P85" s="89"/>
      <c r="Q85" s="44"/>
      <c r="R85" s="44"/>
      <c r="S85" s="90"/>
      <c r="T85" s="44"/>
      <c r="U85" s="308"/>
      <c r="V85" s="308"/>
      <c r="W85" s="308"/>
      <c r="X85" s="289"/>
      <c r="Y85" s="309"/>
      <c r="Z85" s="289"/>
      <c r="AA85" s="289"/>
    </row>
    <row r="86" spans="1:27" ht="17.25" customHeight="1">
      <c r="A86" s="72">
        <v>8</v>
      </c>
      <c r="B86" s="33" t="s">
        <v>162</v>
      </c>
      <c r="C86" s="33">
        <v>327</v>
      </c>
      <c r="D86" s="33">
        <v>327</v>
      </c>
      <c r="E86" s="33">
        <f t="shared" si="2"/>
        <v>0</v>
      </c>
      <c r="F86" s="144">
        <f t="shared" si="3"/>
        <v>0</v>
      </c>
      <c r="G86" s="86"/>
      <c r="H86" s="87"/>
      <c r="I86" s="87"/>
      <c r="J86" s="87"/>
      <c r="K86" s="87"/>
      <c r="L86" s="87"/>
      <c r="M86" s="87"/>
      <c r="N86" s="87"/>
      <c r="O86" s="88"/>
      <c r="P86" s="89"/>
      <c r="Q86" s="44"/>
      <c r="R86" s="44"/>
      <c r="S86" s="90"/>
      <c r="T86" s="44"/>
      <c r="U86" s="308"/>
      <c r="V86" s="308"/>
      <c r="W86" s="308"/>
      <c r="X86" s="289"/>
      <c r="Y86" s="309"/>
      <c r="Z86" s="289"/>
      <c r="AA86" s="289"/>
    </row>
    <row r="87" spans="1:27" ht="18" customHeight="1">
      <c r="A87" s="48"/>
      <c r="B87" s="33" t="s">
        <v>19</v>
      </c>
      <c r="C87" s="33">
        <f>SUM(C79:C86)</f>
        <v>2097</v>
      </c>
      <c r="D87" s="33">
        <f>SUM(D79:D86)</f>
        <v>2097</v>
      </c>
      <c r="E87" s="33">
        <f t="shared" si="2"/>
        <v>0</v>
      </c>
      <c r="F87" s="144">
        <f t="shared" si="3"/>
        <v>0</v>
      </c>
      <c r="G87" s="86"/>
      <c r="H87" s="87"/>
      <c r="I87" s="87"/>
      <c r="J87" s="87"/>
      <c r="K87" s="87"/>
      <c r="L87" s="87"/>
      <c r="M87" s="87"/>
      <c r="N87" s="87"/>
      <c r="O87" s="88"/>
      <c r="P87" s="88"/>
      <c r="Q87" s="91"/>
      <c r="R87" s="91"/>
      <c r="S87" s="91"/>
      <c r="T87" s="91"/>
      <c r="U87" s="289"/>
      <c r="V87" s="289"/>
      <c r="W87" s="289"/>
      <c r="X87" s="289"/>
      <c r="Y87" s="311"/>
      <c r="Z87" s="289"/>
      <c r="AA87" s="289"/>
    </row>
    <row r="88" spans="1:27" ht="18" customHeight="1">
      <c r="A88" s="312"/>
      <c r="B88" s="299"/>
      <c r="C88" s="313"/>
      <c r="D88" s="313"/>
      <c r="E88" s="314"/>
      <c r="F88" s="315"/>
      <c r="G88" s="305"/>
      <c r="H88" s="306"/>
      <c r="I88" s="306"/>
      <c r="J88" s="306"/>
      <c r="K88" s="306"/>
      <c r="L88" s="306"/>
      <c r="M88" s="306"/>
      <c r="N88" s="306"/>
      <c r="O88" s="307"/>
      <c r="P88" s="307"/>
      <c r="Q88" s="310"/>
      <c r="R88" s="310"/>
      <c r="S88" s="310"/>
      <c r="T88" s="310"/>
      <c r="U88" s="289"/>
      <c r="V88" s="289"/>
      <c r="W88" s="289"/>
      <c r="X88" s="289"/>
      <c r="Y88" s="311"/>
      <c r="Z88" s="289"/>
      <c r="AA88" s="289"/>
    </row>
    <row r="89" spans="1:27" ht="18" customHeight="1">
      <c r="A89" s="312"/>
      <c r="B89" s="299"/>
      <c r="C89" s="313"/>
      <c r="D89" s="313"/>
      <c r="E89" s="314"/>
      <c r="F89" s="315"/>
      <c r="G89" s="305"/>
      <c r="H89" s="306"/>
      <c r="I89" s="306"/>
      <c r="J89" s="306"/>
      <c r="K89" s="306"/>
      <c r="L89" s="306"/>
      <c r="M89" s="306"/>
      <c r="N89" s="306"/>
      <c r="O89" s="307"/>
      <c r="P89" s="307"/>
      <c r="Q89" s="310"/>
      <c r="R89" s="310"/>
      <c r="S89" s="310"/>
      <c r="T89" s="310"/>
      <c r="U89" s="289"/>
      <c r="V89" s="289"/>
      <c r="W89" s="289"/>
      <c r="X89" s="289"/>
      <c r="Y89" s="311"/>
      <c r="Z89" s="289"/>
      <c r="AA89" s="289"/>
    </row>
    <row r="90" spans="1:27" ht="17.25" customHeight="1">
      <c r="A90" s="312"/>
      <c r="B90" s="316"/>
      <c r="C90" s="314"/>
      <c r="D90" s="314"/>
      <c r="E90" s="314"/>
      <c r="F90" s="317"/>
      <c r="G90" s="305"/>
      <c r="H90" s="306"/>
      <c r="I90" s="306"/>
      <c r="J90" s="306"/>
      <c r="K90" s="306"/>
      <c r="L90" s="306"/>
      <c r="M90" s="306"/>
      <c r="N90" s="306"/>
      <c r="O90" s="307"/>
      <c r="P90" s="307"/>
      <c r="Q90" s="310"/>
      <c r="R90" s="310"/>
      <c r="S90" s="310"/>
      <c r="T90" s="310"/>
      <c r="U90" s="289"/>
      <c r="V90" s="289"/>
      <c r="W90" s="289"/>
      <c r="X90" s="289"/>
      <c r="Y90" s="311"/>
      <c r="Z90" s="289"/>
      <c r="AA90" s="289"/>
    </row>
    <row r="91" spans="1:27" ht="19.5" customHeight="1">
      <c r="A91" s="92"/>
      <c r="B91" s="94"/>
      <c r="C91" s="94"/>
      <c r="D91" s="94"/>
      <c r="E91" s="94"/>
      <c r="F91" s="95"/>
      <c r="G91" s="86"/>
      <c r="H91" s="306"/>
      <c r="I91" s="306"/>
      <c r="J91" s="306"/>
      <c r="K91" s="306"/>
      <c r="L91" s="306"/>
      <c r="M91" s="306"/>
      <c r="N91" s="306"/>
      <c r="O91" s="307"/>
      <c r="P91" s="307"/>
      <c r="Q91" s="310"/>
      <c r="R91" s="310"/>
      <c r="S91" s="310"/>
      <c r="T91" s="310"/>
      <c r="U91" s="289"/>
      <c r="V91" s="289"/>
      <c r="W91" s="289"/>
      <c r="X91" s="289"/>
      <c r="Y91" s="289"/>
      <c r="Z91" s="289"/>
      <c r="AA91" s="289"/>
    </row>
    <row r="92" spans="1:27" s="278" customFormat="1" ht="16.5">
      <c r="A92" s="623" t="s">
        <v>211</v>
      </c>
      <c r="B92" s="623"/>
      <c r="C92" s="623"/>
      <c r="D92" s="623"/>
      <c r="E92" s="623"/>
      <c r="F92" s="623"/>
      <c r="G92" s="623"/>
      <c r="H92" s="271"/>
      <c r="I92" s="271"/>
      <c r="J92" s="271"/>
      <c r="K92" s="271"/>
      <c r="L92" s="271"/>
      <c r="M92" s="271"/>
      <c r="N92" s="271"/>
      <c r="O92" s="271"/>
      <c r="P92" s="319"/>
      <c r="Q92" s="271"/>
      <c r="R92" s="271"/>
      <c r="S92" s="271"/>
      <c r="T92" s="271"/>
      <c r="U92" s="320"/>
      <c r="V92" s="320"/>
      <c r="W92" s="320"/>
      <c r="X92" s="320"/>
      <c r="Y92" s="320"/>
      <c r="Z92" s="320"/>
      <c r="AA92" s="320"/>
    </row>
    <row r="93" spans="1:27" s="278" customFormat="1" ht="64.5" customHeight="1">
      <c r="A93" s="36" t="s">
        <v>2</v>
      </c>
      <c r="B93" s="36" t="s">
        <v>69</v>
      </c>
      <c r="C93" s="36" t="s">
        <v>220</v>
      </c>
      <c r="D93" s="36" t="s">
        <v>100</v>
      </c>
      <c r="E93" s="70" t="s">
        <v>5</v>
      </c>
      <c r="F93" s="71" t="s">
        <v>6</v>
      </c>
      <c r="G93" s="68"/>
      <c r="H93" s="301"/>
      <c r="I93" s="301"/>
      <c r="J93" s="301"/>
      <c r="K93" s="301"/>
      <c r="L93" s="301"/>
      <c r="M93" s="301"/>
      <c r="N93" s="301"/>
      <c r="O93" s="302"/>
      <c r="P93" s="302"/>
      <c r="Q93" s="303"/>
      <c r="R93" s="303"/>
      <c r="S93" s="303"/>
      <c r="T93" s="303"/>
      <c r="U93" s="320"/>
      <c r="V93" s="320"/>
      <c r="W93" s="320"/>
      <c r="X93" s="320"/>
      <c r="Y93" s="320"/>
      <c r="Z93" s="320"/>
      <c r="AA93" s="320"/>
    </row>
    <row r="94" spans="1:20" ht="16.5">
      <c r="A94" s="96">
        <v>1</v>
      </c>
      <c r="B94" s="33" t="s">
        <v>155</v>
      </c>
      <c r="C94" s="33">
        <v>43539</v>
      </c>
      <c r="D94" s="554">
        <v>40666</v>
      </c>
      <c r="E94" s="554">
        <f>D94-C94</f>
        <v>-2873</v>
      </c>
      <c r="F94" s="557">
        <f>E94/C94</f>
        <v>-0.0659868164174648</v>
      </c>
      <c r="G94" s="86"/>
      <c r="H94" s="306"/>
      <c r="I94" s="306"/>
      <c r="J94" s="306"/>
      <c r="K94" s="306"/>
      <c r="L94" s="306"/>
      <c r="M94" s="306"/>
      <c r="N94" s="306"/>
      <c r="O94" s="306"/>
      <c r="P94" s="306"/>
      <c r="Q94" s="322"/>
      <c r="R94" s="322"/>
      <c r="S94" s="322"/>
      <c r="T94" s="322"/>
    </row>
    <row r="95" spans="1:20" ht="16.5">
      <c r="A95" s="96">
        <v>2</v>
      </c>
      <c r="B95" s="33" t="s">
        <v>156</v>
      </c>
      <c r="C95" s="33">
        <v>32875</v>
      </c>
      <c r="D95" s="554">
        <v>31525</v>
      </c>
      <c r="E95" s="554">
        <f aca="true" t="shared" si="4" ref="E95:E102">D95-C95</f>
        <v>-1350</v>
      </c>
      <c r="F95" s="557">
        <f aca="true" t="shared" si="5" ref="F95:F102">E95/C95</f>
        <v>-0.04106463878326996</v>
      </c>
      <c r="G95" s="86"/>
      <c r="H95" s="306"/>
      <c r="I95" s="306"/>
      <c r="J95" s="306"/>
      <c r="K95" s="306"/>
      <c r="L95" s="306"/>
      <c r="M95" s="306"/>
      <c r="N95" s="306"/>
      <c r="O95" s="306"/>
      <c r="P95" s="306"/>
      <c r="Q95" s="322"/>
      <c r="R95" s="322"/>
      <c r="S95" s="322"/>
      <c r="T95" s="322"/>
    </row>
    <row r="96" spans="1:20" ht="16.5">
      <c r="A96" s="96">
        <v>3</v>
      </c>
      <c r="B96" s="33" t="s">
        <v>157</v>
      </c>
      <c r="C96" s="33">
        <v>18712</v>
      </c>
      <c r="D96" s="554">
        <v>17622</v>
      </c>
      <c r="E96" s="554">
        <f t="shared" si="4"/>
        <v>-1090</v>
      </c>
      <c r="F96" s="557">
        <f t="shared" si="5"/>
        <v>-0.05825138948268491</v>
      </c>
      <c r="G96" s="86"/>
      <c r="H96" s="306"/>
      <c r="I96" s="306"/>
      <c r="J96" s="306"/>
      <c r="K96" s="306"/>
      <c r="L96" s="306"/>
      <c r="M96" s="306"/>
      <c r="N96" s="306"/>
      <c r="O96" s="306"/>
      <c r="P96" s="306"/>
      <c r="Q96" s="322"/>
      <c r="R96" s="322"/>
      <c r="S96" s="322"/>
      <c r="T96" s="322"/>
    </row>
    <row r="97" spans="1:20" ht="16.5">
      <c r="A97" s="96">
        <v>4</v>
      </c>
      <c r="B97" s="33" t="s">
        <v>158</v>
      </c>
      <c r="C97" s="33">
        <v>26498</v>
      </c>
      <c r="D97" s="554">
        <v>25032</v>
      </c>
      <c r="E97" s="554">
        <f t="shared" si="4"/>
        <v>-1466</v>
      </c>
      <c r="F97" s="557">
        <f t="shared" si="5"/>
        <v>-0.055324930183410066</v>
      </c>
      <c r="G97" s="86"/>
      <c r="H97" s="306"/>
      <c r="I97" s="306"/>
      <c r="J97" s="306"/>
      <c r="K97" s="306"/>
      <c r="L97" s="306"/>
      <c r="M97" s="306"/>
      <c r="N97" s="306"/>
      <c r="O97" s="306"/>
      <c r="P97" s="306"/>
      <c r="Q97" s="322"/>
      <c r="R97" s="322"/>
      <c r="S97" s="322"/>
      <c r="T97" s="322"/>
    </row>
    <row r="98" spans="1:20" ht="16.5">
      <c r="A98" s="96">
        <v>5</v>
      </c>
      <c r="B98" s="33" t="s">
        <v>159</v>
      </c>
      <c r="C98" s="33">
        <v>27395</v>
      </c>
      <c r="D98" s="554">
        <v>25914</v>
      </c>
      <c r="E98" s="554">
        <f t="shared" si="4"/>
        <v>-1481</v>
      </c>
      <c r="F98" s="557">
        <f t="shared" si="5"/>
        <v>-0.05406096002920241</v>
      </c>
      <c r="G98" s="86"/>
      <c r="H98" s="306"/>
      <c r="I98" s="306"/>
      <c r="J98" s="306"/>
      <c r="K98" s="306"/>
      <c r="L98" s="306"/>
      <c r="M98" s="306"/>
      <c r="N98" s="306"/>
      <c r="O98" s="306"/>
      <c r="P98" s="306"/>
      <c r="Q98" s="322"/>
      <c r="R98" s="322"/>
      <c r="S98" s="322"/>
      <c r="T98" s="322"/>
    </row>
    <row r="99" spans="1:20" ht="16.5">
      <c r="A99" s="96">
        <v>6</v>
      </c>
      <c r="B99" s="33" t="s">
        <v>160</v>
      </c>
      <c r="C99" s="33">
        <v>21937</v>
      </c>
      <c r="D99" s="554">
        <v>20992</v>
      </c>
      <c r="E99" s="554">
        <f t="shared" si="4"/>
        <v>-945</v>
      </c>
      <c r="F99" s="557">
        <f t="shared" si="5"/>
        <v>-0.04307790490951361</v>
      </c>
      <c r="G99" s="86"/>
      <c r="H99" s="306"/>
      <c r="I99" s="306"/>
      <c r="J99" s="306"/>
      <c r="K99" s="306"/>
      <c r="L99" s="306"/>
      <c r="M99" s="306"/>
      <c r="N99" s="306"/>
      <c r="O99" s="306"/>
      <c r="P99" s="306"/>
      <c r="Q99" s="322"/>
      <c r="R99" s="322"/>
      <c r="S99" s="322"/>
      <c r="T99" s="322"/>
    </row>
    <row r="100" spans="1:20" ht="16.5">
      <c r="A100" s="96">
        <v>7</v>
      </c>
      <c r="B100" s="33" t="s">
        <v>161</v>
      </c>
      <c r="C100" s="33">
        <v>33566</v>
      </c>
      <c r="D100" s="554">
        <v>31854</v>
      </c>
      <c r="E100" s="554">
        <f t="shared" si="4"/>
        <v>-1712</v>
      </c>
      <c r="F100" s="557">
        <f t="shared" si="5"/>
        <v>-0.05100399213489841</v>
      </c>
      <c r="G100" s="97"/>
      <c r="H100" s="323"/>
      <c r="I100" s="306"/>
      <c r="J100" s="306"/>
      <c r="K100" s="306"/>
      <c r="L100" s="306"/>
      <c r="M100" s="306"/>
      <c r="N100" s="306"/>
      <c r="O100" s="306"/>
      <c r="P100" s="306"/>
      <c r="Q100" s="322"/>
      <c r="R100" s="322"/>
      <c r="S100" s="322"/>
      <c r="T100" s="322"/>
    </row>
    <row r="101" spans="1:20" ht="16.5">
      <c r="A101" s="96">
        <v>8</v>
      </c>
      <c r="B101" s="33" t="s">
        <v>162</v>
      </c>
      <c r="C101" s="33">
        <v>31288</v>
      </c>
      <c r="D101" s="554">
        <v>29594</v>
      </c>
      <c r="E101" s="554">
        <f t="shared" si="4"/>
        <v>-1694</v>
      </c>
      <c r="F101" s="557">
        <f t="shared" si="5"/>
        <v>-0.054142163129634366</v>
      </c>
      <c r="G101" s="86"/>
      <c r="H101" s="306"/>
      <c r="I101" s="322"/>
      <c r="J101" s="306"/>
      <c r="K101" s="306"/>
      <c r="L101" s="306"/>
      <c r="M101" s="306"/>
      <c r="N101" s="306"/>
      <c r="O101" s="306"/>
      <c r="P101" s="306"/>
      <c r="Q101" s="322"/>
      <c r="R101" s="322"/>
      <c r="S101" s="322"/>
      <c r="T101" s="322"/>
    </row>
    <row r="102" spans="1:20" ht="16.5">
      <c r="A102" s="48"/>
      <c r="B102" s="33" t="s">
        <v>19</v>
      </c>
      <c r="C102" s="554">
        <f>SUM(C94:C101)</f>
        <v>235810</v>
      </c>
      <c r="D102" s="554">
        <f>SUM(D94:D101)</f>
        <v>223199</v>
      </c>
      <c r="E102" s="554">
        <f t="shared" si="4"/>
        <v>-12611</v>
      </c>
      <c r="F102" s="557">
        <f t="shared" si="5"/>
        <v>-0.05347949620457148</v>
      </c>
      <c r="G102" s="582">
        <v>94.65</v>
      </c>
      <c r="H102" s="325"/>
      <c r="I102" s="325">
        <f>D102/C102*100</f>
        <v>94.65205037954286</v>
      </c>
      <c r="J102" s="325"/>
      <c r="K102" s="325"/>
      <c r="L102" s="325"/>
      <c r="M102" s="325"/>
      <c r="N102" s="325"/>
      <c r="O102" s="325"/>
      <c r="P102" s="325"/>
      <c r="Q102" s="326"/>
      <c r="R102" s="326"/>
      <c r="S102" s="326"/>
      <c r="T102" s="326"/>
    </row>
    <row r="103" spans="1:20" ht="16.5">
      <c r="A103" s="43"/>
      <c r="B103" s="76"/>
      <c r="C103" s="99"/>
      <c r="D103" s="99"/>
      <c r="E103" s="100"/>
      <c r="F103" s="101"/>
      <c r="G103" s="98"/>
      <c r="H103" s="325"/>
      <c r="I103" s="325"/>
      <c r="J103" s="325"/>
      <c r="K103" s="325"/>
      <c r="L103" s="325"/>
      <c r="M103" s="325"/>
      <c r="N103" s="325"/>
      <c r="O103" s="325"/>
      <c r="P103" s="325"/>
      <c r="Q103" s="326"/>
      <c r="R103" s="326"/>
      <c r="S103" s="326"/>
      <c r="T103" s="326"/>
    </row>
    <row r="104" spans="1:20" ht="16.5">
      <c r="A104" s="281"/>
      <c r="B104" s="297"/>
      <c r="C104" s="327"/>
      <c r="D104" s="327"/>
      <c r="E104" s="328"/>
      <c r="F104" s="329"/>
      <c r="G104" s="324"/>
      <c r="H104" s="325"/>
      <c r="I104" s="325"/>
      <c r="J104" s="325"/>
      <c r="K104" s="325"/>
      <c r="L104" s="325"/>
      <c r="M104" s="325"/>
      <c r="N104" s="325"/>
      <c r="O104" s="325"/>
      <c r="P104" s="325"/>
      <c r="Q104" s="326"/>
      <c r="R104" s="326"/>
      <c r="S104" s="326"/>
      <c r="T104" s="326"/>
    </row>
    <row r="105" spans="1:20" ht="12.75" customHeight="1">
      <c r="A105" s="288"/>
      <c r="B105" s="330"/>
      <c r="C105" s="330"/>
      <c r="D105" s="313"/>
      <c r="E105" s="330"/>
      <c r="F105" s="300"/>
      <c r="G105" s="296"/>
      <c r="H105" s="294"/>
      <c r="I105" s="294"/>
      <c r="J105" s="294"/>
      <c r="K105" s="294"/>
      <c r="L105" s="294"/>
      <c r="M105" s="294"/>
      <c r="N105" s="294"/>
      <c r="O105" s="294"/>
      <c r="P105" s="294"/>
      <c r="Q105" s="287"/>
      <c r="R105" s="287"/>
      <c r="S105" s="287"/>
      <c r="T105" s="287"/>
    </row>
    <row r="106" spans="1:20" s="278" customFormat="1" ht="27" customHeight="1">
      <c r="A106" s="623" t="s">
        <v>212</v>
      </c>
      <c r="B106" s="623"/>
      <c r="C106" s="623"/>
      <c r="D106" s="623"/>
      <c r="E106" s="623"/>
      <c r="F106" s="623"/>
      <c r="G106" s="293"/>
      <c r="H106" s="301"/>
      <c r="I106" s="301"/>
      <c r="J106" s="301"/>
      <c r="K106" s="301"/>
      <c r="L106" s="301"/>
      <c r="M106" s="301"/>
      <c r="N106" s="301"/>
      <c r="O106" s="301"/>
      <c r="P106" s="301"/>
      <c r="Q106" s="331"/>
      <c r="R106" s="331"/>
      <c r="S106" s="331"/>
      <c r="T106" s="331"/>
    </row>
    <row r="107" spans="1:20" s="278" customFormat="1" ht="62.25" customHeight="1">
      <c r="A107" s="31" t="s">
        <v>2</v>
      </c>
      <c r="B107" s="31" t="s">
        <v>69</v>
      </c>
      <c r="C107" s="31" t="s">
        <v>221</v>
      </c>
      <c r="D107" s="31" t="s">
        <v>100</v>
      </c>
      <c r="E107" s="103" t="s">
        <v>5</v>
      </c>
      <c r="F107" s="104" t="s">
        <v>6</v>
      </c>
      <c r="G107" s="293"/>
      <c r="H107" s="301"/>
      <c r="I107" s="301"/>
      <c r="J107" s="301"/>
      <c r="K107" s="301"/>
      <c r="L107" s="301"/>
      <c r="M107" s="301"/>
      <c r="N107" s="301"/>
      <c r="O107" s="301"/>
      <c r="P107" s="301"/>
      <c r="Q107" s="331"/>
      <c r="R107" s="331"/>
      <c r="S107" s="331"/>
      <c r="T107" s="331"/>
    </row>
    <row r="108" spans="1:20" ht="16.5">
      <c r="A108" s="33">
        <v>1</v>
      </c>
      <c r="B108" s="33" t="s">
        <v>155</v>
      </c>
      <c r="C108" s="33">
        <v>25396</v>
      </c>
      <c r="D108" s="554">
        <v>24335</v>
      </c>
      <c r="E108" s="554">
        <f>D108-C108</f>
        <v>-1061</v>
      </c>
      <c r="F108" s="144">
        <f>E108/C108</f>
        <v>-0.04177823279256576</v>
      </c>
      <c r="G108" s="296"/>
      <c r="H108" s="294"/>
      <c r="I108" s="294"/>
      <c r="J108" s="294"/>
      <c r="K108" s="294"/>
      <c r="L108" s="294"/>
      <c r="M108" s="294"/>
      <c r="N108" s="294"/>
      <c r="O108" s="294"/>
      <c r="P108" s="294"/>
      <c r="Q108" s="287"/>
      <c r="R108" s="287"/>
      <c r="S108" s="287"/>
      <c r="T108" s="287"/>
    </row>
    <row r="109" spans="1:20" ht="16.5">
      <c r="A109" s="33">
        <v>2</v>
      </c>
      <c r="B109" s="33" t="s">
        <v>156</v>
      </c>
      <c r="C109" s="33">
        <v>17826</v>
      </c>
      <c r="D109" s="554">
        <v>17468</v>
      </c>
      <c r="E109" s="554">
        <f aca="true" t="shared" si="6" ref="E109:E116">D109-C109</f>
        <v>-358</v>
      </c>
      <c r="F109" s="144">
        <f aca="true" t="shared" si="7" ref="F109:F116">E109/C109</f>
        <v>-0.020083024795242904</v>
      </c>
      <c r="G109" s="296"/>
      <c r="H109" s="294"/>
      <c r="I109" s="294"/>
      <c r="J109" s="294"/>
      <c r="K109" s="294"/>
      <c r="L109" s="294"/>
      <c r="M109" s="294"/>
      <c r="N109" s="294"/>
      <c r="O109" s="294"/>
      <c r="P109" s="294"/>
      <c r="Q109" s="287"/>
      <c r="R109" s="287"/>
      <c r="S109" s="287"/>
      <c r="T109" s="287"/>
    </row>
    <row r="110" spans="1:20" ht="16.5">
      <c r="A110" s="33">
        <v>3</v>
      </c>
      <c r="B110" s="33" t="s">
        <v>157</v>
      </c>
      <c r="C110" s="33">
        <v>10879</v>
      </c>
      <c r="D110" s="554">
        <v>10587</v>
      </c>
      <c r="E110" s="554">
        <f t="shared" si="6"/>
        <v>-292</v>
      </c>
      <c r="F110" s="144">
        <f t="shared" si="7"/>
        <v>-0.026840702270429267</v>
      </c>
      <c r="G110" s="296"/>
      <c r="H110" s="294"/>
      <c r="I110" s="294"/>
      <c r="J110" s="294"/>
      <c r="K110" s="294"/>
      <c r="L110" s="294"/>
      <c r="M110" s="294"/>
      <c r="N110" s="294"/>
      <c r="O110" s="294"/>
      <c r="P110" s="294"/>
      <c r="Q110" s="287"/>
      <c r="R110" s="287"/>
      <c r="S110" s="287"/>
      <c r="T110" s="287"/>
    </row>
    <row r="111" spans="1:20" ht="16.5">
      <c r="A111" s="33">
        <v>4</v>
      </c>
      <c r="B111" s="33" t="s">
        <v>158</v>
      </c>
      <c r="C111" s="33">
        <v>15798</v>
      </c>
      <c r="D111" s="554">
        <v>15376</v>
      </c>
      <c r="E111" s="554">
        <f t="shared" si="6"/>
        <v>-422</v>
      </c>
      <c r="F111" s="144">
        <f t="shared" si="7"/>
        <v>-0.026712242055956452</v>
      </c>
      <c r="G111" s="296"/>
      <c r="H111" s="294"/>
      <c r="I111" s="294"/>
      <c r="J111" s="294"/>
      <c r="K111" s="294"/>
      <c r="L111" s="294"/>
      <c r="M111" s="294"/>
      <c r="N111" s="294"/>
      <c r="O111" s="294"/>
      <c r="P111" s="294"/>
      <c r="Q111" s="287"/>
      <c r="R111" s="287"/>
      <c r="S111" s="287"/>
      <c r="T111" s="287"/>
    </row>
    <row r="112" spans="1:20" ht="16.5">
      <c r="A112" s="33">
        <v>5</v>
      </c>
      <c r="B112" s="33" t="s">
        <v>159</v>
      </c>
      <c r="C112" s="33">
        <v>17262</v>
      </c>
      <c r="D112" s="554">
        <v>16792</v>
      </c>
      <c r="E112" s="554">
        <f t="shared" si="6"/>
        <v>-470</v>
      </c>
      <c r="F112" s="144">
        <f t="shared" si="7"/>
        <v>-0.027227435986560074</v>
      </c>
      <c r="G112" s="296"/>
      <c r="H112" s="294"/>
      <c r="I112" s="294"/>
      <c r="J112" s="294"/>
      <c r="K112" s="294"/>
      <c r="L112" s="294"/>
      <c r="M112" s="294"/>
      <c r="N112" s="294"/>
      <c r="O112" s="294"/>
      <c r="P112" s="294"/>
      <c r="Q112" s="287"/>
      <c r="R112" s="287"/>
      <c r="S112" s="287"/>
      <c r="T112" s="287"/>
    </row>
    <row r="113" spans="1:20" ht="16.5">
      <c r="A113" s="33">
        <v>6</v>
      </c>
      <c r="B113" s="33" t="s">
        <v>160</v>
      </c>
      <c r="C113" s="33">
        <v>11304</v>
      </c>
      <c r="D113" s="554">
        <v>10982</v>
      </c>
      <c r="E113" s="554">
        <f t="shared" si="6"/>
        <v>-322</v>
      </c>
      <c r="F113" s="144">
        <f t="shared" si="7"/>
        <v>-0.02848549186128804</v>
      </c>
      <c r="G113" s="296"/>
      <c r="H113" s="294"/>
      <c r="I113" s="294"/>
      <c r="J113" s="294"/>
      <c r="K113" s="294"/>
      <c r="L113" s="294"/>
      <c r="M113" s="294"/>
      <c r="N113" s="294"/>
      <c r="O113" s="294"/>
      <c r="P113" s="294"/>
      <c r="Q113" s="287"/>
      <c r="R113" s="287"/>
      <c r="S113" s="287"/>
      <c r="T113" s="287"/>
    </row>
    <row r="114" spans="1:20" ht="16.5">
      <c r="A114" s="33">
        <v>7</v>
      </c>
      <c r="B114" s="33" t="s">
        <v>161</v>
      </c>
      <c r="C114" s="33">
        <v>15715</v>
      </c>
      <c r="D114" s="554">
        <v>15295</v>
      </c>
      <c r="E114" s="554">
        <f t="shared" si="6"/>
        <v>-420</v>
      </c>
      <c r="F114" s="144">
        <f t="shared" si="7"/>
        <v>-0.026726057906458798</v>
      </c>
      <c r="G114" s="296"/>
      <c r="H114" s="294"/>
      <c r="I114" s="294"/>
      <c r="J114" s="294"/>
      <c r="K114" s="294"/>
      <c r="L114" s="294"/>
      <c r="M114" s="294"/>
      <c r="N114" s="294"/>
      <c r="O114" s="294"/>
      <c r="P114" s="294"/>
      <c r="Q114" s="287"/>
      <c r="R114" s="287"/>
      <c r="S114" s="287"/>
      <c r="T114" s="287"/>
    </row>
    <row r="115" spans="1:20" ht="16.5">
      <c r="A115" s="33">
        <v>8</v>
      </c>
      <c r="B115" s="33" t="s">
        <v>162</v>
      </c>
      <c r="C115" s="33">
        <v>16205</v>
      </c>
      <c r="D115" s="554">
        <v>15790</v>
      </c>
      <c r="E115" s="554">
        <f t="shared" si="6"/>
        <v>-415</v>
      </c>
      <c r="F115" s="144">
        <f t="shared" si="7"/>
        <v>-0.025609379821042888</v>
      </c>
      <c r="G115" s="296"/>
      <c r="H115" s="294"/>
      <c r="I115" s="294"/>
      <c r="J115" s="294"/>
      <c r="K115" s="294"/>
      <c r="L115" s="294"/>
      <c r="M115" s="294"/>
      <c r="N115" s="294"/>
      <c r="O115" s="294"/>
      <c r="P115" s="294"/>
      <c r="Q115" s="287"/>
      <c r="R115" s="287"/>
      <c r="S115" s="287"/>
      <c r="T115" s="287"/>
    </row>
    <row r="116" spans="1:20" ht="17.25" customHeight="1">
      <c r="A116" s="25"/>
      <c r="B116" s="33" t="s">
        <v>19</v>
      </c>
      <c r="C116" s="554">
        <f>SUM(C108:C115)</f>
        <v>130385</v>
      </c>
      <c r="D116" s="554">
        <f>SUM(D108:D115)</f>
        <v>126625</v>
      </c>
      <c r="E116" s="554">
        <f t="shared" si="6"/>
        <v>-3760</v>
      </c>
      <c r="F116" s="144">
        <f t="shared" si="7"/>
        <v>-0.028837673045212255</v>
      </c>
      <c r="G116" s="583">
        <f>D116/C116*100</f>
        <v>97.11623269547877</v>
      </c>
      <c r="H116" s="294"/>
      <c r="I116" s="294"/>
      <c r="J116" s="294"/>
      <c r="K116" s="294"/>
      <c r="L116" s="294"/>
      <c r="M116" s="294"/>
      <c r="N116" s="294"/>
      <c r="O116" s="294"/>
      <c r="P116" s="294"/>
      <c r="Q116" s="287"/>
      <c r="R116" s="287"/>
      <c r="S116" s="287"/>
      <c r="T116" s="287"/>
    </row>
    <row r="117" spans="1:20" ht="17.25" customHeight="1">
      <c r="A117" s="551"/>
      <c r="B117" s="76"/>
      <c r="C117" s="99"/>
      <c r="D117" s="99"/>
      <c r="E117" s="99"/>
      <c r="F117" s="78"/>
      <c r="G117" s="296"/>
      <c r="H117" s="294"/>
      <c r="I117" s="294"/>
      <c r="J117" s="294"/>
      <c r="K117" s="294"/>
      <c r="L117" s="294"/>
      <c r="M117" s="294"/>
      <c r="N117" s="294"/>
      <c r="O117" s="294"/>
      <c r="P117" s="294"/>
      <c r="Q117" s="287"/>
      <c r="R117" s="287"/>
      <c r="S117" s="287"/>
      <c r="T117" s="287"/>
    </row>
    <row r="118" spans="1:20" ht="17.25" customHeight="1">
      <c r="A118" s="281"/>
      <c r="B118" s="297"/>
      <c r="C118" s="327"/>
      <c r="D118" s="327"/>
      <c r="E118" s="327"/>
      <c r="F118" s="298"/>
      <c r="G118" s="296"/>
      <c r="H118" s="294"/>
      <c r="I118" s="294"/>
      <c r="J118" s="294"/>
      <c r="K118" s="294"/>
      <c r="L118" s="294"/>
      <c r="M118" s="294"/>
      <c r="N118" s="294"/>
      <c r="O118" s="294"/>
      <c r="P118" s="294"/>
      <c r="Q118" s="287"/>
      <c r="R118" s="287"/>
      <c r="S118" s="287"/>
      <c r="T118" s="287"/>
    </row>
    <row r="119" spans="1:20" ht="17.25" customHeight="1">
      <c r="A119" s="281"/>
      <c r="B119" s="297"/>
      <c r="C119" s="327"/>
      <c r="D119" s="327"/>
      <c r="E119" s="327"/>
      <c r="F119" s="298"/>
      <c r="G119" s="296"/>
      <c r="H119" s="294"/>
      <c r="I119" s="294"/>
      <c r="J119" s="294"/>
      <c r="K119" s="294"/>
      <c r="L119" s="294"/>
      <c r="M119" s="294"/>
      <c r="N119" s="294"/>
      <c r="O119" s="294"/>
      <c r="P119" s="294"/>
      <c r="Q119" s="287"/>
      <c r="R119" s="287"/>
      <c r="S119" s="287"/>
      <c r="T119" s="287"/>
    </row>
    <row r="120" spans="1:20" ht="12.75" customHeight="1">
      <c r="A120" s="288"/>
      <c r="B120" s="330"/>
      <c r="C120" s="330"/>
      <c r="D120" s="313"/>
      <c r="E120" s="313"/>
      <c r="F120" s="300"/>
      <c r="G120" s="296"/>
      <c r="H120" s="294"/>
      <c r="I120" s="294"/>
      <c r="J120" s="294"/>
      <c r="K120" s="294"/>
      <c r="L120" s="294"/>
      <c r="M120" s="294"/>
      <c r="N120" s="294"/>
      <c r="O120" s="294"/>
      <c r="P120" s="294"/>
      <c r="Q120" s="287"/>
      <c r="R120" s="287"/>
      <c r="S120" s="287"/>
      <c r="T120" s="287"/>
    </row>
    <row r="121" spans="1:20" ht="12.75" customHeight="1">
      <c r="A121" s="288"/>
      <c r="B121" s="330"/>
      <c r="C121" s="330"/>
      <c r="D121" s="313"/>
      <c r="E121" s="313"/>
      <c r="F121" s="300"/>
      <c r="G121" s="296"/>
      <c r="H121" s="294"/>
      <c r="I121" s="294"/>
      <c r="J121" s="294"/>
      <c r="K121" s="294"/>
      <c r="L121" s="294"/>
      <c r="M121" s="294"/>
      <c r="N121" s="294"/>
      <c r="O121" s="294"/>
      <c r="P121" s="294"/>
      <c r="Q121" s="287"/>
      <c r="R121" s="287"/>
      <c r="S121" s="287"/>
      <c r="T121" s="287"/>
    </row>
    <row r="122" spans="1:20" ht="12.75" customHeight="1">
      <c r="A122" s="1"/>
      <c r="B122" s="2"/>
      <c r="C122" s="2"/>
      <c r="D122" s="93"/>
      <c r="E122" s="93"/>
      <c r="F122" s="82"/>
      <c r="G122" s="75"/>
      <c r="H122" s="294"/>
      <c r="I122" s="294"/>
      <c r="J122" s="294"/>
      <c r="K122" s="294"/>
      <c r="L122" s="294"/>
      <c r="M122" s="294"/>
      <c r="N122" s="294"/>
      <c r="O122" s="294"/>
      <c r="P122" s="294"/>
      <c r="Q122" s="287"/>
      <c r="R122" s="287"/>
      <c r="S122" s="287"/>
      <c r="T122" s="287"/>
    </row>
    <row r="123" spans="1:20" ht="17.25">
      <c r="A123" s="623" t="s">
        <v>278</v>
      </c>
      <c r="B123" s="623"/>
      <c r="C123" s="623"/>
      <c r="D123" s="623"/>
      <c r="E123" s="623"/>
      <c r="F123" s="623"/>
      <c r="G123" s="623"/>
      <c r="H123" s="332"/>
      <c r="I123" s="332"/>
      <c r="J123" s="332"/>
      <c r="K123" s="332"/>
      <c r="L123" s="332"/>
      <c r="M123" s="332"/>
      <c r="N123" s="332"/>
      <c r="O123" s="332"/>
      <c r="P123" s="333"/>
      <c r="Q123" s="332"/>
      <c r="R123" s="332"/>
      <c r="S123" s="332"/>
      <c r="T123" s="332"/>
    </row>
    <row r="124" spans="1:20" ht="64.5" customHeight="1">
      <c r="A124" s="31" t="s">
        <v>2</v>
      </c>
      <c r="B124" s="31" t="s">
        <v>69</v>
      </c>
      <c r="C124" s="31" t="s">
        <v>186</v>
      </c>
      <c r="D124" s="31" t="s">
        <v>100</v>
      </c>
      <c r="E124" s="103" t="s">
        <v>5</v>
      </c>
      <c r="F124" s="104" t="s">
        <v>6</v>
      </c>
      <c r="G124" s="293"/>
      <c r="H124" s="306"/>
      <c r="I124" s="306"/>
      <c r="J124" s="306"/>
      <c r="K124" s="306"/>
      <c r="L124" s="306"/>
      <c r="M124" s="306"/>
      <c r="N124" s="306"/>
      <c r="O124" s="306"/>
      <c r="P124" s="306"/>
      <c r="Q124" s="322"/>
      <c r="R124" s="322"/>
      <c r="S124" s="322"/>
      <c r="T124" s="322"/>
    </row>
    <row r="125" spans="1:20" ht="16.5">
      <c r="A125" s="96">
        <v>1</v>
      </c>
      <c r="B125" s="33" t="s">
        <v>155</v>
      </c>
      <c r="C125" s="33">
        <v>53201</v>
      </c>
      <c r="D125" s="554">
        <v>40666</v>
      </c>
      <c r="E125" s="554">
        <f>D125-C125</f>
        <v>-12535</v>
      </c>
      <c r="F125" s="557">
        <f>E125/C125</f>
        <v>-0.23561587188210747</v>
      </c>
      <c r="G125" s="305"/>
      <c r="H125" s="306"/>
      <c r="I125" s="306"/>
      <c r="J125" s="306"/>
      <c r="K125" s="306"/>
      <c r="L125" s="306"/>
      <c r="M125" s="306"/>
      <c r="N125" s="306"/>
      <c r="O125" s="306"/>
      <c r="P125" s="306"/>
      <c r="Q125" s="322"/>
      <c r="R125" s="322"/>
      <c r="S125" s="322"/>
      <c r="T125" s="322"/>
    </row>
    <row r="126" spans="1:20" ht="16.5">
      <c r="A126" s="96">
        <v>2</v>
      </c>
      <c r="B126" s="33" t="s">
        <v>156</v>
      </c>
      <c r="C126" s="33">
        <v>40170</v>
      </c>
      <c r="D126" s="554">
        <v>31525</v>
      </c>
      <c r="E126" s="554">
        <f aca="true" t="shared" si="8" ref="E126:E133">D126-C126</f>
        <v>-8645</v>
      </c>
      <c r="F126" s="557">
        <f aca="true" t="shared" si="9" ref="F126:F133">E126/C126</f>
        <v>-0.215210355987055</v>
      </c>
      <c r="G126" s="305"/>
      <c r="H126" s="306"/>
      <c r="I126" s="306"/>
      <c r="J126" s="306"/>
      <c r="K126" s="306"/>
      <c r="L126" s="306"/>
      <c r="M126" s="306"/>
      <c r="N126" s="306"/>
      <c r="O126" s="306"/>
      <c r="P126" s="306"/>
      <c r="Q126" s="322"/>
      <c r="R126" s="322"/>
      <c r="S126" s="322"/>
      <c r="T126" s="322"/>
    </row>
    <row r="127" spans="1:20" ht="16.5">
      <c r="A127" s="96">
        <v>3</v>
      </c>
      <c r="B127" s="33" t="s">
        <v>157</v>
      </c>
      <c r="C127" s="33">
        <v>22864</v>
      </c>
      <c r="D127" s="554">
        <v>17622</v>
      </c>
      <c r="E127" s="554">
        <f t="shared" si="8"/>
        <v>-5242</v>
      </c>
      <c r="F127" s="557">
        <f t="shared" si="9"/>
        <v>-0.22926871938418475</v>
      </c>
      <c r="G127" s="305"/>
      <c r="H127" s="306"/>
      <c r="I127" s="306"/>
      <c r="J127" s="306"/>
      <c r="K127" s="306"/>
      <c r="L127" s="306"/>
      <c r="M127" s="306"/>
      <c r="N127" s="306"/>
      <c r="O127" s="306"/>
      <c r="P127" s="306"/>
      <c r="Q127" s="322"/>
      <c r="R127" s="322"/>
      <c r="S127" s="322"/>
      <c r="T127" s="322"/>
    </row>
    <row r="128" spans="1:20" ht="16.5">
      <c r="A128" s="96">
        <v>4</v>
      </c>
      <c r="B128" s="33" t="s">
        <v>158</v>
      </c>
      <c r="C128" s="33">
        <v>32378</v>
      </c>
      <c r="D128" s="554">
        <v>25032</v>
      </c>
      <c r="E128" s="554">
        <f t="shared" si="8"/>
        <v>-7346</v>
      </c>
      <c r="F128" s="557">
        <f t="shared" si="9"/>
        <v>-0.22688245104700722</v>
      </c>
      <c r="G128" s="305"/>
      <c r="H128" s="306"/>
      <c r="I128" s="306"/>
      <c r="J128" s="306"/>
      <c r="K128" s="306"/>
      <c r="L128" s="306"/>
      <c r="M128" s="306"/>
      <c r="N128" s="306"/>
      <c r="O128" s="306"/>
      <c r="P128" s="306"/>
      <c r="Q128" s="322"/>
      <c r="R128" s="322"/>
      <c r="S128" s="322"/>
      <c r="T128" s="322"/>
    </row>
    <row r="129" spans="1:20" ht="16.5">
      <c r="A129" s="96">
        <v>5</v>
      </c>
      <c r="B129" s="33" t="s">
        <v>159</v>
      </c>
      <c r="C129" s="33">
        <v>33474</v>
      </c>
      <c r="D129" s="554">
        <v>25914</v>
      </c>
      <c r="E129" s="554">
        <f t="shared" si="8"/>
        <v>-7560</v>
      </c>
      <c r="F129" s="557">
        <f t="shared" si="9"/>
        <v>-0.2258469259723965</v>
      </c>
      <c r="G129" s="305"/>
      <c r="H129" s="306"/>
      <c r="I129" s="306"/>
      <c r="J129" s="306"/>
      <c r="K129" s="306"/>
      <c r="L129" s="306"/>
      <c r="M129" s="306"/>
      <c r="N129" s="306"/>
      <c r="O129" s="306"/>
      <c r="P129" s="306"/>
      <c r="Q129" s="322"/>
      <c r="R129" s="322"/>
      <c r="S129" s="322"/>
      <c r="T129" s="322"/>
    </row>
    <row r="130" spans="1:20" ht="16.5">
      <c r="A130" s="96">
        <v>6</v>
      </c>
      <c r="B130" s="33" t="s">
        <v>160</v>
      </c>
      <c r="C130" s="33">
        <v>26807</v>
      </c>
      <c r="D130" s="554">
        <v>20992</v>
      </c>
      <c r="E130" s="554">
        <f t="shared" si="8"/>
        <v>-5815</v>
      </c>
      <c r="F130" s="557">
        <f t="shared" si="9"/>
        <v>-0.2169209534822994</v>
      </c>
      <c r="G130" s="305"/>
      <c r="H130" s="306"/>
      <c r="I130" s="306"/>
      <c r="J130" s="306"/>
      <c r="K130" s="306"/>
      <c r="L130" s="306"/>
      <c r="M130" s="306"/>
      <c r="N130" s="306"/>
      <c r="O130" s="306"/>
      <c r="P130" s="306"/>
      <c r="Q130" s="322"/>
      <c r="R130" s="322"/>
      <c r="S130" s="322"/>
      <c r="T130" s="322"/>
    </row>
    <row r="131" spans="1:20" ht="16.5">
      <c r="A131" s="96">
        <v>7</v>
      </c>
      <c r="B131" s="33" t="s">
        <v>161</v>
      </c>
      <c r="C131" s="33">
        <v>41015</v>
      </c>
      <c r="D131" s="554">
        <v>31854</v>
      </c>
      <c r="E131" s="554">
        <f t="shared" si="8"/>
        <v>-9161</v>
      </c>
      <c r="F131" s="557">
        <f t="shared" si="9"/>
        <v>-0.22335730830184078</v>
      </c>
      <c r="G131" s="305"/>
      <c r="H131" s="306"/>
      <c r="I131" s="306"/>
      <c r="J131" s="306"/>
      <c r="K131" s="306"/>
      <c r="L131" s="306"/>
      <c r="M131" s="306"/>
      <c r="N131" s="306"/>
      <c r="O131" s="306"/>
      <c r="P131" s="306"/>
      <c r="Q131" s="322"/>
      <c r="R131" s="322"/>
      <c r="S131" s="322"/>
      <c r="T131" s="322"/>
    </row>
    <row r="132" spans="1:20" ht="16.5">
      <c r="A132" s="96">
        <v>8</v>
      </c>
      <c r="B132" s="33" t="s">
        <v>162</v>
      </c>
      <c r="C132" s="33">
        <v>38231</v>
      </c>
      <c r="D132" s="554">
        <v>29594</v>
      </c>
      <c r="E132" s="554">
        <f t="shared" si="8"/>
        <v>-8637</v>
      </c>
      <c r="F132" s="557">
        <f t="shared" si="9"/>
        <v>-0.22591614135125945</v>
      </c>
      <c r="G132" s="305"/>
      <c r="H132" s="306"/>
      <c r="I132" s="306">
        <f>100-23</f>
        <v>77</v>
      </c>
      <c r="J132" s="306"/>
      <c r="K132" s="306"/>
      <c r="L132" s="306"/>
      <c r="M132" s="306"/>
      <c r="N132" s="306"/>
      <c r="O132" s="306"/>
      <c r="P132" s="306"/>
      <c r="Q132" s="322"/>
      <c r="R132" s="322"/>
      <c r="S132" s="322"/>
      <c r="T132" s="322"/>
    </row>
    <row r="133" spans="1:20" ht="16.5">
      <c r="A133" s="48"/>
      <c r="B133" s="33" t="s">
        <v>19</v>
      </c>
      <c r="C133" s="554">
        <f>SUM(C125:C132)</f>
        <v>288140</v>
      </c>
      <c r="D133" s="554">
        <f>SUM(D125:D132)</f>
        <v>223199</v>
      </c>
      <c r="E133" s="554">
        <f t="shared" si="8"/>
        <v>-64941</v>
      </c>
      <c r="F133" s="557">
        <f t="shared" si="9"/>
        <v>-0.22538002359963907</v>
      </c>
      <c r="G133" s="584">
        <f>D133/C133</f>
        <v>0.774619976400361</v>
      </c>
      <c r="H133" s="325"/>
      <c r="I133" s="325"/>
      <c r="J133" s="325"/>
      <c r="K133" s="325"/>
      <c r="L133" s="325"/>
      <c r="M133" s="325"/>
      <c r="N133" s="325"/>
      <c r="O133" s="325"/>
      <c r="P133" s="325"/>
      <c r="Q133" s="326"/>
      <c r="R133" s="326"/>
      <c r="S133" s="326"/>
      <c r="T133" s="326"/>
    </row>
    <row r="134" spans="1:20" ht="12.75" customHeight="1">
      <c r="A134" s="1"/>
      <c r="B134" s="2"/>
      <c r="C134" s="2"/>
      <c r="D134" s="93"/>
      <c r="E134" s="2"/>
      <c r="F134" s="82"/>
      <c r="G134" s="296"/>
      <c r="H134" s="294"/>
      <c r="I134" s="294"/>
      <c r="J134" s="294"/>
      <c r="K134" s="294"/>
      <c r="L134" s="294"/>
      <c r="M134" s="294"/>
      <c r="N134" s="294"/>
      <c r="O134" s="294"/>
      <c r="P134" s="294"/>
      <c r="Q134" s="287"/>
      <c r="R134" s="287"/>
      <c r="S134" s="287"/>
      <c r="T134" s="287"/>
    </row>
    <row r="135" spans="1:20" ht="27" customHeight="1">
      <c r="A135" s="623" t="s">
        <v>279</v>
      </c>
      <c r="B135" s="623"/>
      <c r="C135" s="623"/>
      <c r="D135" s="623"/>
      <c r="E135" s="623"/>
      <c r="F135" s="623"/>
      <c r="G135" s="296"/>
      <c r="H135" s="294"/>
      <c r="I135" s="294"/>
      <c r="J135" s="294"/>
      <c r="K135" s="294"/>
      <c r="L135" s="294"/>
      <c r="M135" s="294"/>
      <c r="N135" s="294"/>
      <c r="O135" s="294"/>
      <c r="P135" s="294"/>
      <c r="Q135" s="287"/>
      <c r="R135" s="287"/>
      <c r="S135" s="287"/>
      <c r="T135" s="287"/>
    </row>
    <row r="136" spans="1:20" ht="62.25" customHeight="1">
      <c r="A136" s="31" t="s">
        <v>2</v>
      </c>
      <c r="B136" s="31" t="s">
        <v>69</v>
      </c>
      <c r="C136" s="31" t="s">
        <v>186</v>
      </c>
      <c r="D136" s="31" t="s">
        <v>100</v>
      </c>
      <c r="E136" s="103" t="s">
        <v>5</v>
      </c>
      <c r="F136" s="104" t="s">
        <v>6</v>
      </c>
      <c r="G136" s="296"/>
      <c r="H136" s="294"/>
      <c r="I136" s="294"/>
      <c r="J136" s="294"/>
      <c r="K136" s="294"/>
      <c r="L136" s="294"/>
      <c r="M136" s="294"/>
      <c r="N136" s="294"/>
      <c r="O136" s="294"/>
      <c r="P136" s="294"/>
      <c r="Q136" s="287"/>
      <c r="R136" s="287"/>
      <c r="S136" s="287"/>
      <c r="T136" s="287"/>
    </row>
    <row r="137" spans="1:20" ht="16.5">
      <c r="A137" s="96">
        <v>1</v>
      </c>
      <c r="B137" s="33" t="s">
        <v>155</v>
      </c>
      <c r="C137" s="33">
        <v>34551</v>
      </c>
      <c r="D137" s="554">
        <v>24335</v>
      </c>
      <c r="E137" s="554">
        <f>D137-C137</f>
        <v>-10216</v>
      </c>
      <c r="F137" s="144">
        <f>E137/C137</f>
        <v>-0.29567885155277707</v>
      </c>
      <c r="G137" s="296"/>
      <c r="H137" s="294"/>
      <c r="I137" s="294"/>
      <c r="J137" s="294"/>
      <c r="K137" s="294"/>
      <c r="L137" s="294"/>
      <c r="M137" s="294"/>
      <c r="N137" s="294"/>
      <c r="O137" s="294"/>
      <c r="P137" s="294"/>
      <c r="Q137" s="287"/>
      <c r="R137" s="287"/>
      <c r="S137" s="287"/>
      <c r="T137" s="287"/>
    </row>
    <row r="138" spans="1:20" ht="16.5">
      <c r="A138" s="96">
        <v>2</v>
      </c>
      <c r="B138" s="33" t="s">
        <v>156</v>
      </c>
      <c r="C138" s="33">
        <v>24252</v>
      </c>
      <c r="D138" s="554">
        <v>17468</v>
      </c>
      <c r="E138" s="554">
        <f aca="true" t="shared" si="10" ref="E138:E145">D138-C138</f>
        <v>-6784</v>
      </c>
      <c r="F138" s="144">
        <f aca="true" t="shared" si="11" ref="F138:F145">E138/C138</f>
        <v>-0.2797295068447963</v>
      </c>
      <c r="G138" s="296"/>
      <c r="H138" s="294"/>
      <c r="I138" s="294"/>
      <c r="J138" s="294"/>
      <c r="K138" s="294"/>
      <c r="L138" s="294"/>
      <c r="M138" s="294"/>
      <c r="N138" s="294"/>
      <c r="O138" s="294"/>
      <c r="P138" s="294"/>
      <c r="Q138" s="287"/>
      <c r="R138" s="287"/>
      <c r="S138" s="287"/>
      <c r="T138" s="287"/>
    </row>
    <row r="139" spans="1:20" ht="16.5">
      <c r="A139" s="96">
        <v>3</v>
      </c>
      <c r="B139" s="33" t="s">
        <v>157</v>
      </c>
      <c r="C139" s="33">
        <v>14800</v>
      </c>
      <c r="D139" s="554">
        <v>10587</v>
      </c>
      <c r="E139" s="554">
        <f t="shared" si="10"/>
        <v>-4213</v>
      </c>
      <c r="F139" s="144">
        <f t="shared" si="11"/>
        <v>-0.28466216216216217</v>
      </c>
      <c r="G139" s="296"/>
      <c r="H139" s="294"/>
      <c r="I139" s="294"/>
      <c r="J139" s="294"/>
      <c r="K139" s="294"/>
      <c r="L139" s="294"/>
      <c r="M139" s="294"/>
      <c r="N139" s="294"/>
      <c r="O139" s="294"/>
      <c r="P139" s="294"/>
      <c r="Q139" s="287"/>
      <c r="R139" s="287"/>
      <c r="S139" s="287"/>
      <c r="T139" s="287"/>
    </row>
    <row r="140" spans="1:20" ht="16.5">
      <c r="A140" s="96">
        <v>4</v>
      </c>
      <c r="B140" s="33" t="s">
        <v>158</v>
      </c>
      <c r="C140" s="33">
        <v>21492</v>
      </c>
      <c r="D140" s="554">
        <v>15376</v>
      </c>
      <c r="E140" s="554">
        <f t="shared" si="10"/>
        <v>-6116</v>
      </c>
      <c r="F140" s="144">
        <f t="shared" si="11"/>
        <v>-0.284571003163968</v>
      </c>
      <c r="G140" s="296"/>
      <c r="H140" s="294"/>
      <c r="I140" s="294"/>
      <c r="J140" s="294"/>
      <c r="K140" s="294"/>
      <c r="L140" s="294"/>
      <c r="M140" s="294"/>
      <c r="N140" s="294"/>
      <c r="O140" s="294"/>
      <c r="P140" s="294"/>
      <c r="Q140" s="287"/>
      <c r="R140" s="287"/>
      <c r="S140" s="287"/>
      <c r="T140" s="287"/>
    </row>
    <row r="141" spans="1:20" ht="16.5">
      <c r="A141" s="96">
        <v>5</v>
      </c>
      <c r="B141" s="33" t="s">
        <v>159</v>
      </c>
      <c r="C141" s="33">
        <v>23485</v>
      </c>
      <c r="D141" s="554">
        <v>16792</v>
      </c>
      <c r="E141" s="554">
        <f t="shared" si="10"/>
        <v>-6693</v>
      </c>
      <c r="F141" s="144">
        <f t="shared" si="11"/>
        <v>-0.28499041941664893</v>
      </c>
      <c r="G141" s="296"/>
      <c r="H141" s="294"/>
      <c r="I141" s="294"/>
      <c r="J141" s="294"/>
      <c r="K141" s="294"/>
      <c r="L141" s="294"/>
      <c r="M141" s="294"/>
      <c r="N141" s="294"/>
      <c r="O141" s="294"/>
      <c r="P141" s="294"/>
      <c r="Q141" s="287"/>
      <c r="R141" s="287"/>
      <c r="S141" s="287"/>
      <c r="T141" s="287"/>
    </row>
    <row r="142" spans="1:20" ht="16.5">
      <c r="A142" s="96">
        <v>6</v>
      </c>
      <c r="B142" s="33" t="s">
        <v>160</v>
      </c>
      <c r="C142" s="33">
        <v>15378</v>
      </c>
      <c r="D142" s="554">
        <v>10982</v>
      </c>
      <c r="E142" s="554">
        <f t="shared" si="10"/>
        <v>-4396</v>
      </c>
      <c r="F142" s="144">
        <f t="shared" si="11"/>
        <v>-0.2858629210560541</v>
      </c>
      <c r="G142" s="296"/>
      <c r="H142" s="294"/>
      <c r="I142" s="294"/>
      <c r="J142" s="294"/>
      <c r="K142" s="294"/>
      <c r="L142" s="294"/>
      <c r="M142" s="294"/>
      <c r="N142" s="294"/>
      <c r="O142" s="294"/>
      <c r="P142" s="294"/>
      <c r="Q142" s="287"/>
      <c r="R142" s="287"/>
      <c r="S142" s="287"/>
      <c r="T142" s="287"/>
    </row>
    <row r="143" spans="1:20" ht="16.5">
      <c r="A143" s="96">
        <v>7</v>
      </c>
      <c r="B143" s="33" t="s">
        <v>161</v>
      </c>
      <c r="C143" s="33">
        <v>21380</v>
      </c>
      <c r="D143" s="554">
        <v>15295</v>
      </c>
      <c r="E143" s="554">
        <f t="shared" si="10"/>
        <v>-6085</v>
      </c>
      <c r="F143" s="144">
        <f t="shared" si="11"/>
        <v>-0.2846117867165575</v>
      </c>
      <c r="G143" s="296"/>
      <c r="H143" s="294"/>
      <c r="I143" s="294"/>
      <c r="J143" s="294"/>
      <c r="K143" s="294"/>
      <c r="L143" s="294"/>
      <c r="M143" s="294"/>
      <c r="N143" s="294"/>
      <c r="O143" s="294"/>
      <c r="P143" s="294"/>
      <c r="Q143" s="287"/>
      <c r="R143" s="287"/>
      <c r="S143" s="287"/>
      <c r="T143" s="287"/>
    </row>
    <row r="144" spans="1:20" ht="16.5">
      <c r="A144" s="96">
        <v>8</v>
      </c>
      <c r="B144" s="33" t="s">
        <v>162</v>
      </c>
      <c r="C144" s="33">
        <v>22047</v>
      </c>
      <c r="D144" s="554">
        <v>15790</v>
      </c>
      <c r="E144" s="554">
        <f t="shared" si="10"/>
        <v>-6257</v>
      </c>
      <c r="F144" s="144">
        <f t="shared" si="11"/>
        <v>-0.2838027849594049</v>
      </c>
      <c r="G144" s="296"/>
      <c r="H144" s="294"/>
      <c r="I144" s="294"/>
      <c r="J144" s="294"/>
      <c r="K144" s="294"/>
      <c r="L144" s="294"/>
      <c r="M144" s="294"/>
      <c r="N144" s="294"/>
      <c r="O144" s="294"/>
      <c r="P144" s="294"/>
      <c r="Q144" s="287"/>
      <c r="R144" s="287"/>
      <c r="S144" s="287"/>
      <c r="T144" s="287"/>
    </row>
    <row r="145" spans="1:20" ht="18" customHeight="1">
      <c r="A145" s="48"/>
      <c r="B145" s="33" t="s">
        <v>19</v>
      </c>
      <c r="C145" s="554">
        <f>SUM(C137:C144)</f>
        <v>177385</v>
      </c>
      <c r="D145" s="554">
        <f>SUM(D137:D144)</f>
        <v>126625</v>
      </c>
      <c r="E145" s="554">
        <f t="shared" si="10"/>
        <v>-50760</v>
      </c>
      <c r="F145" s="144">
        <f t="shared" si="11"/>
        <v>-0.2861572286269978</v>
      </c>
      <c r="G145" s="583">
        <f>D145/C145*100</f>
        <v>71.38427713730022</v>
      </c>
      <c r="H145" s="294"/>
      <c r="I145" s="294">
        <f>100-29</f>
        <v>71</v>
      </c>
      <c r="J145" s="294"/>
      <c r="K145" s="294"/>
      <c r="L145" s="294"/>
      <c r="M145" s="294"/>
      <c r="N145" s="294"/>
      <c r="O145" s="294"/>
      <c r="P145" s="294"/>
      <c r="Q145" s="287"/>
      <c r="R145" s="287"/>
      <c r="S145" s="287"/>
      <c r="T145" s="287"/>
    </row>
    <row r="146" spans="1:20" ht="12.75" customHeight="1">
      <c r="A146" s="288"/>
      <c r="B146" s="330"/>
      <c r="C146" s="330"/>
      <c r="D146" s="313"/>
      <c r="E146" s="313"/>
      <c r="F146" s="300"/>
      <c r="G146" s="296"/>
      <c r="H146" s="294"/>
      <c r="I146" s="294"/>
      <c r="J146" s="294"/>
      <c r="K146" s="294"/>
      <c r="L146" s="294"/>
      <c r="M146" s="294"/>
      <c r="N146" s="294"/>
      <c r="O146" s="294"/>
      <c r="P146" s="294"/>
      <c r="Q146" s="287"/>
      <c r="R146" s="287"/>
      <c r="S146" s="287"/>
      <c r="T146" s="287"/>
    </row>
    <row r="147" spans="1:20" ht="12.75" customHeight="1">
      <c r="A147" s="288"/>
      <c r="B147" s="330"/>
      <c r="C147" s="330"/>
      <c r="D147" s="313"/>
      <c r="E147" s="313"/>
      <c r="F147" s="300"/>
      <c r="G147" s="296"/>
      <c r="H147" s="294"/>
      <c r="I147" s="294"/>
      <c r="J147" s="294"/>
      <c r="K147" s="294"/>
      <c r="L147" s="294"/>
      <c r="M147" s="294"/>
      <c r="N147" s="294"/>
      <c r="O147" s="294"/>
      <c r="P147" s="294"/>
      <c r="Q147" s="287"/>
      <c r="R147" s="287"/>
      <c r="S147" s="287"/>
      <c r="T147" s="287"/>
    </row>
    <row r="148" spans="1:20" ht="12.75" customHeight="1">
      <c r="A148" s="288"/>
      <c r="B148" s="330"/>
      <c r="C148" s="330"/>
      <c r="D148" s="313"/>
      <c r="E148" s="313"/>
      <c r="F148" s="300"/>
      <c r="G148" s="296"/>
      <c r="H148" s="294"/>
      <c r="I148" s="294"/>
      <c r="J148" s="294"/>
      <c r="K148" s="294"/>
      <c r="L148" s="294"/>
      <c r="M148" s="294"/>
      <c r="N148" s="294"/>
      <c r="O148" s="294"/>
      <c r="P148" s="294"/>
      <c r="Q148" s="287"/>
      <c r="R148" s="287"/>
      <c r="S148" s="287"/>
      <c r="T148" s="287"/>
    </row>
    <row r="149" spans="1:20" ht="12.75" customHeight="1">
      <c r="A149" s="288"/>
      <c r="B149" s="330"/>
      <c r="C149" s="330"/>
      <c r="D149" s="313"/>
      <c r="E149" s="313"/>
      <c r="F149" s="300"/>
      <c r="G149" s="296"/>
      <c r="H149" s="294"/>
      <c r="I149" s="294"/>
      <c r="J149" s="294"/>
      <c r="K149" s="294"/>
      <c r="L149" s="294"/>
      <c r="M149" s="294"/>
      <c r="N149" s="294"/>
      <c r="O149" s="294"/>
      <c r="P149" s="294"/>
      <c r="Q149" s="287"/>
      <c r="R149" s="287"/>
      <c r="S149" s="287"/>
      <c r="T149" s="287"/>
    </row>
    <row r="150" spans="1:16" s="336" customFormat="1" ht="16.5">
      <c r="A150" s="637" t="s">
        <v>280</v>
      </c>
      <c r="B150" s="637"/>
      <c r="C150" s="637"/>
      <c r="D150" s="637"/>
      <c r="E150" s="637"/>
      <c r="F150" s="637"/>
      <c r="G150" s="334"/>
      <c r="H150" s="335"/>
      <c r="I150" s="335"/>
      <c r="N150" s="335"/>
      <c r="O150" s="335"/>
      <c r="P150" s="335"/>
    </row>
    <row r="151" spans="1:6" ht="17.25">
      <c r="A151" s="637" t="s">
        <v>222</v>
      </c>
      <c r="B151" s="637"/>
      <c r="C151" s="637"/>
      <c r="D151" s="637"/>
      <c r="E151" s="637"/>
      <c r="F151" s="637"/>
    </row>
    <row r="152" spans="1:27" ht="51" thickBot="1">
      <c r="A152" s="36" t="s">
        <v>37</v>
      </c>
      <c r="B152" s="36" t="s">
        <v>16</v>
      </c>
      <c r="C152" s="36" t="s">
        <v>223</v>
      </c>
      <c r="D152" s="36" t="s">
        <v>187</v>
      </c>
      <c r="E152" s="36" t="s">
        <v>102</v>
      </c>
      <c r="F152" s="105"/>
      <c r="N152" s="337"/>
      <c r="O152" s="337"/>
      <c r="P152" s="337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</row>
    <row r="153" spans="1:27" ht="21.75" customHeight="1">
      <c r="A153" s="96">
        <v>1</v>
      </c>
      <c r="B153" s="33" t="s">
        <v>155</v>
      </c>
      <c r="C153" s="555">
        <v>10013970</v>
      </c>
      <c r="D153" s="555">
        <v>9434512</v>
      </c>
      <c r="E153" s="144">
        <f>D153/C153</f>
        <v>0.9421350373528181</v>
      </c>
      <c r="F153" s="552"/>
      <c r="J153" s="338"/>
      <c r="K153" s="338"/>
      <c r="L153" s="339"/>
      <c r="M153" s="340"/>
      <c r="N153" s="337"/>
      <c r="O153" s="337"/>
      <c r="P153" s="337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</row>
    <row r="154" spans="1:27" ht="16.5">
      <c r="A154" s="96">
        <v>2</v>
      </c>
      <c r="B154" s="33" t="s">
        <v>156</v>
      </c>
      <c r="C154" s="555">
        <v>7561250</v>
      </c>
      <c r="D154" s="555">
        <v>7313800</v>
      </c>
      <c r="E154" s="144">
        <f aca="true" t="shared" si="12" ref="E154:E161">D154/C154</f>
        <v>0.9672739295751364</v>
      </c>
      <c r="F154" s="9"/>
      <c r="J154" s="279"/>
      <c r="K154" s="341"/>
      <c r="L154" s="321"/>
      <c r="M154" s="340"/>
      <c r="N154" s="337"/>
      <c r="O154" s="337"/>
      <c r="P154" s="337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</row>
    <row r="155" spans="1:27" ht="16.5">
      <c r="A155" s="96">
        <v>3</v>
      </c>
      <c r="B155" s="33" t="s">
        <v>157</v>
      </c>
      <c r="C155" s="555">
        <v>4303760</v>
      </c>
      <c r="D155" s="555">
        <v>4088304</v>
      </c>
      <c r="E155" s="144">
        <f t="shared" si="12"/>
        <v>0.9499377288696396</v>
      </c>
      <c r="F155" s="9"/>
      <c r="J155" s="279"/>
      <c r="K155" s="341"/>
      <c r="L155" s="321"/>
      <c r="M155" s="340"/>
      <c r="N155" s="337"/>
      <c r="O155" s="337"/>
      <c r="P155" s="337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</row>
    <row r="156" spans="1:27" ht="16.5">
      <c r="A156" s="96">
        <v>4</v>
      </c>
      <c r="B156" s="33" t="s">
        <v>158</v>
      </c>
      <c r="C156" s="555">
        <v>6094540</v>
      </c>
      <c r="D156" s="555">
        <v>5807424</v>
      </c>
      <c r="E156" s="144">
        <f t="shared" si="12"/>
        <v>0.952889635641082</v>
      </c>
      <c r="F156" s="9"/>
      <c r="J156" s="279"/>
      <c r="K156" s="341"/>
      <c r="L156" s="321"/>
      <c r="M156" s="340"/>
      <c r="N156" s="337"/>
      <c r="O156" s="337"/>
      <c r="P156" s="337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</row>
    <row r="157" spans="1:27" ht="16.5">
      <c r="A157" s="96">
        <v>5</v>
      </c>
      <c r="B157" s="33" t="s">
        <v>159</v>
      </c>
      <c r="C157" s="555">
        <v>6300850</v>
      </c>
      <c r="D157" s="555">
        <v>6012048</v>
      </c>
      <c r="E157" s="144">
        <f t="shared" si="12"/>
        <v>0.9541645968401089</v>
      </c>
      <c r="F157" s="9"/>
      <c r="J157" s="279"/>
      <c r="K157" s="341"/>
      <c r="L157" s="321"/>
      <c r="M157" s="340"/>
      <c r="N157" s="337"/>
      <c r="O157" s="337"/>
      <c r="P157" s="337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</row>
    <row r="158" spans="1:27" ht="16.5">
      <c r="A158" s="96">
        <v>6</v>
      </c>
      <c r="B158" s="33" t="s">
        <v>160</v>
      </c>
      <c r="C158" s="555">
        <v>5045510</v>
      </c>
      <c r="D158" s="555">
        <v>4870144</v>
      </c>
      <c r="E158" s="144">
        <f t="shared" si="12"/>
        <v>0.9652431567869254</v>
      </c>
      <c r="F158" s="9"/>
      <c r="J158" s="279"/>
      <c r="K158" s="341"/>
      <c r="L158" s="321"/>
      <c r="M158" s="340"/>
      <c r="N158" s="337"/>
      <c r="O158" s="337"/>
      <c r="P158" s="337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</row>
    <row r="159" spans="1:27" ht="16.5">
      <c r="A159" s="96">
        <v>7</v>
      </c>
      <c r="B159" s="33" t="s">
        <v>161</v>
      </c>
      <c r="C159" s="555">
        <v>7720180</v>
      </c>
      <c r="D159" s="555">
        <v>7390128</v>
      </c>
      <c r="E159" s="144">
        <f t="shared" si="12"/>
        <v>0.9572481470639286</v>
      </c>
      <c r="F159" s="9"/>
      <c r="J159" s="279"/>
      <c r="K159" s="341"/>
      <c r="L159" s="321"/>
      <c r="M159" s="340"/>
      <c r="N159" s="337"/>
      <c r="O159" s="337"/>
      <c r="P159" s="337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</row>
    <row r="160" spans="1:27" ht="16.5">
      <c r="A160" s="96">
        <v>8</v>
      </c>
      <c r="B160" s="33" t="s">
        <v>162</v>
      </c>
      <c r="C160" s="555">
        <v>7196240</v>
      </c>
      <c r="D160" s="555">
        <v>6865808</v>
      </c>
      <c r="E160" s="144">
        <f t="shared" si="12"/>
        <v>0.9540826876257601</v>
      </c>
      <c r="F160" s="9"/>
      <c r="J160" s="279"/>
      <c r="K160" s="341"/>
      <c r="L160" s="321"/>
      <c r="M160" s="340"/>
      <c r="N160" s="337"/>
      <c r="O160" s="337"/>
      <c r="P160" s="337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</row>
    <row r="161" spans="1:27" ht="16.5">
      <c r="A161" s="96"/>
      <c r="B161" s="33" t="s">
        <v>10</v>
      </c>
      <c r="C161" s="556">
        <f>SUM(C153:C160)</f>
        <v>54236300</v>
      </c>
      <c r="D161" s="556">
        <f>SUM(D153:D160)</f>
        <v>51782168</v>
      </c>
      <c r="E161" s="144">
        <f t="shared" si="12"/>
        <v>0.9547511168719105</v>
      </c>
      <c r="F161" s="9"/>
      <c r="J161" s="279"/>
      <c r="K161" s="341"/>
      <c r="L161" s="321"/>
      <c r="M161" s="340"/>
      <c r="N161" s="337"/>
      <c r="O161" s="337"/>
      <c r="P161" s="337"/>
      <c r="Q161" s="289"/>
      <c r="R161" s="289"/>
      <c r="S161" s="289"/>
      <c r="T161" s="289"/>
      <c r="U161" s="313"/>
      <c r="V161" s="313"/>
      <c r="W161" s="313"/>
      <c r="X161" s="289"/>
      <c r="Y161" s="289"/>
      <c r="Z161" s="289"/>
      <c r="AA161" s="289"/>
    </row>
    <row r="162" spans="1:27" ht="16.5">
      <c r="A162" s="108"/>
      <c r="B162" s="109"/>
      <c r="C162" s="110"/>
      <c r="D162" s="110"/>
      <c r="E162" s="111"/>
      <c r="F162" s="8"/>
      <c r="G162" s="346"/>
      <c r="H162" s="347"/>
      <c r="I162" s="347"/>
      <c r="J162" s="279"/>
      <c r="K162" s="348"/>
      <c r="L162" s="321"/>
      <c r="M162" s="340"/>
      <c r="N162" s="349"/>
      <c r="O162" s="349"/>
      <c r="P162" s="349"/>
      <c r="Q162" s="350"/>
      <c r="R162" s="350"/>
      <c r="S162" s="350"/>
      <c r="T162" s="350"/>
      <c r="U162" s="289"/>
      <c r="V162" s="289"/>
      <c r="W162" s="289"/>
      <c r="X162" s="289"/>
      <c r="Y162" s="289"/>
      <c r="Z162" s="289"/>
      <c r="AA162" s="289"/>
    </row>
    <row r="163" spans="1:27" s="336" customFormat="1" ht="16.5">
      <c r="A163" s="637" t="s">
        <v>281</v>
      </c>
      <c r="B163" s="637"/>
      <c r="C163" s="637"/>
      <c r="D163" s="637"/>
      <c r="E163" s="637"/>
      <c r="F163" s="637"/>
      <c r="G163" s="334"/>
      <c r="H163" s="335"/>
      <c r="I163" s="335"/>
      <c r="J163" s="351"/>
      <c r="K163" s="352"/>
      <c r="L163" s="284"/>
      <c r="M163" s="342"/>
      <c r="N163" s="353"/>
      <c r="O163" s="353"/>
      <c r="P163" s="353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</row>
    <row r="164" spans="1:27" ht="17.25">
      <c r="A164" s="619" t="s">
        <v>268</v>
      </c>
      <c r="B164" s="619"/>
      <c r="C164" s="619"/>
      <c r="D164" s="619"/>
      <c r="E164" s="619"/>
      <c r="F164" s="113"/>
      <c r="J164" s="328"/>
      <c r="K164" s="355"/>
      <c r="L164" s="284"/>
      <c r="M164" s="342"/>
      <c r="N164" s="337"/>
      <c r="O164" s="337"/>
      <c r="P164" s="337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</row>
    <row r="165" spans="1:27" ht="58.5" customHeight="1" thickBot="1">
      <c r="A165" s="36" t="s">
        <v>2</v>
      </c>
      <c r="B165" s="36" t="s">
        <v>16</v>
      </c>
      <c r="C165" s="36" t="s">
        <v>223</v>
      </c>
      <c r="D165" s="31" t="s">
        <v>187</v>
      </c>
      <c r="E165" s="31" t="s">
        <v>102</v>
      </c>
      <c r="F165" s="105"/>
      <c r="J165" s="351"/>
      <c r="K165" s="351"/>
      <c r="L165" s="284"/>
      <c r="M165" s="342"/>
      <c r="N165" s="337"/>
      <c r="O165" s="337"/>
      <c r="P165" s="337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</row>
    <row r="166" spans="1:27" ht="22.5" customHeight="1">
      <c r="A166" s="96">
        <v>1</v>
      </c>
      <c r="B166" s="33" t="s">
        <v>155</v>
      </c>
      <c r="C166" s="33">
        <v>5841080</v>
      </c>
      <c r="D166" s="33">
        <v>5621385</v>
      </c>
      <c r="E166" s="144">
        <f>D166/C166</f>
        <v>0.9623879488039883</v>
      </c>
      <c r="F166" s="552"/>
      <c r="J166" s="338"/>
      <c r="K166" s="338"/>
      <c r="L166" s="339"/>
      <c r="M166" s="340"/>
      <c r="N166" s="337"/>
      <c r="O166" s="337"/>
      <c r="P166" s="337"/>
      <c r="Q166" s="289"/>
      <c r="R166" s="289"/>
      <c r="S166" s="337"/>
      <c r="T166" s="289"/>
      <c r="U166" s="289"/>
      <c r="V166" s="289"/>
      <c r="W166" s="289"/>
      <c r="X166" s="289"/>
      <c r="Y166" s="289"/>
      <c r="Z166" s="289"/>
      <c r="AA166" s="289"/>
    </row>
    <row r="167" spans="1:27" ht="16.5">
      <c r="A167" s="96">
        <v>2</v>
      </c>
      <c r="B167" s="33" t="s">
        <v>156</v>
      </c>
      <c r="C167" s="33">
        <v>4099980</v>
      </c>
      <c r="D167" s="33">
        <v>4035108</v>
      </c>
      <c r="E167" s="144">
        <f aca="true" t="shared" si="13" ref="E167:E174">D167/C167</f>
        <v>0.9841774837926038</v>
      </c>
      <c r="F167" s="9"/>
      <c r="J167" s="279"/>
      <c r="K167" s="341"/>
      <c r="L167" s="321"/>
      <c r="M167" s="340"/>
      <c r="N167" s="337"/>
      <c r="O167" s="337"/>
      <c r="P167" s="337"/>
      <c r="Q167" s="289"/>
      <c r="R167" s="289"/>
      <c r="S167" s="337"/>
      <c r="T167" s="289"/>
      <c r="U167" s="289"/>
      <c r="V167" s="289"/>
      <c r="W167" s="289"/>
      <c r="X167" s="289"/>
      <c r="Y167" s="289"/>
      <c r="Z167" s="289"/>
      <c r="AA167" s="289"/>
    </row>
    <row r="168" spans="1:27" ht="16.5">
      <c r="A168" s="96">
        <v>3</v>
      </c>
      <c r="B168" s="33" t="s">
        <v>157</v>
      </c>
      <c r="C168" s="33">
        <v>2502170</v>
      </c>
      <c r="D168" s="33">
        <v>2445597</v>
      </c>
      <c r="E168" s="144">
        <f t="shared" si="13"/>
        <v>0.9773904251110036</v>
      </c>
      <c r="F168" s="9"/>
      <c r="J168" s="279"/>
      <c r="K168" s="341"/>
      <c r="L168" s="321"/>
      <c r="M168" s="340"/>
      <c r="N168" s="337"/>
      <c r="O168" s="337"/>
      <c r="P168" s="337"/>
      <c r="Q168" s="289"/>
      <c r="R168" s="289"/>
      <c r="S168" s="337"/>
      <c r="T168" s="289"/>
      <c r="U168" s="289"/>
      <c r="V168" s="289"/>
      <c r="W168" s="289"/>
      <c r="X168" s="289"/>
      <c r="Y168" s="289"/>
      <c r="Z168" s="289"/>
      <c r="AA168" s="289"/>
    </row>
    <row r="169" spans="1:27" ht="16.5">
      <c r="A169" s="96">
        <v>4</v>
      </c>
      <c r="B169" s="33" t="s">
        <v>158</v>
      </c>
      <c r="C169" s="33">
        <v>3633540</v>
      </c>
      <c r="D169" s="33">
        <v>3551856</v>
      </c>
      <c r="E169" s="144">
        <f t="shared" si="13"/>
        <v>0.977519443848148</v>
      </c>
      <c r="F169" s="9"/>
      <c r="J169" s="279"/>
      <c r="K169" s="341"/>
      <c r="L169" s="321"/>
      <c r="M169" s="340"/>
      <c r="N169" s="337"/>
      <c r="O169" s="337"/>
      <c r="P169" s="337"/>
      <c r="Q169" s="289"/>
      <c r="R169" s="289"/>
      <c r="S169" s="337"/>
      <c r="T169" s="289"/>
      <c r="U169" s="289"/>
      <c r="V169" s="289"/>
      <c r="W169" s="289"/>
      <c r="X169" s="289"/>
      <c r="Y169" s="289"/>
      <c r="Z169" s="289"/>
      <c r="AA169" s="289"/>
    </row>
    <row r="170" spans="1:27" ht="16.5">
      <c r="A170" s="96">
        <v>5</v>
      </c>
      <c r="B170" s="33" t="s">
        <v>159</v>
      </c>
      <c r="C170" s="33">
        <v>3970260</v>
      </c>
      <c r="D170" s="33">
        <v>3878952</v>
      </c>
      <c r="E170" s="144">
        <f t="shared" si="13"/>
        <v>0.9770020099439332</v>
      </c>
      <c r="F170" s="9"/>
      <c r="J170" s="279"/>
      <c r="K170" s="341"/>
      <c r="L170" s="321"/>
      <c r="M170" s="340"/>
      <c r="N170" s="337"/>
      <c r="O170" s="337"/>
      <c r="P170" s="337"/>
      <c r="Q170" s="289"/>
      <c r="R170" s="289"/>
      <c r="S170" s="337"/>
      <c r="T170" s="289"/>
      <c r="U170" s="289"/>
      <c r="V170" s="289"/>
      <c r="W170" s="289"/>
      <c r="X170" s="289"/>
      <c r="Y170" s="289"/>
      <c r="Z170" s="289"/>
      <c r="AA170" s="289"/>
    </row>
    <row r="171" spans="1:27" ht="16.5">
      <c r="A171" s="96">
        <v>6</v>
      </c>
      <c r="B171" s="33" t="s">
        <v>160</v>
      </c>
      <c r="C171" s="33">
        <v>2599920</v>
      </c>
      <c r="D171" s="33">
        <v>2536842</v>
      </c>
      <c r="E171" s="144">
        <f t="shared" si="13"/>
        <v>0.9757384842610541</v>
      </c>
      <c r="F171" s="9"/>
      <c r="J171" s="279"/>
      <c r="K171" s="341"/>
      <c r="L171" s="321"/>
      <c r="M171" s="340"/>
      <c r="N171" s="337"/>
      <c r="O171" s="337"/>
      <c r="P171" s="337"/>
      <c r="Q171" s="289"/>
      <c r="R171" s="289"/>
      <c r="S171" s="337"/>
      <c r="T171" s="289"/>
      <c r="U171" s="289"/>
      <c r="V171" s="289"/>
      <c r="W171" s="289"/>
      <c r="X171" s="289"/>
      <c r="Y171" s="289"/>
      <c r="Z171" s="289"/>
      <c r="AA171" s="289"/>
    </row>
    <row r="172" spans="1:27" ht="16.5">
      <c r="A172" s="96">
        <v>7</v>
      </c>
      <c r="B172" s="33" t="s">
        <v>161</v>
      </c>
      <c r="C172" s="33">
        <v>3614450</v>
      </c>
      <c r="D172" s="33">
        <v>3533145</v>
      </c>
      <c r="E172" s="144">
        <f t="shared" si="13"/>
        <v>0.9775055679287306</v>
      </c>
      <c r="F172" s="9"/>
      <c r="J172" s="279"/>
      <c r="K172" s="341"/>
      <c r="L172" s="321"/>
      <c r="M172" s="340"/>
      <c r="N172" s="337"/>
      <c r="O172" s="337"/>
      <c r="P172" s="337"/>
      <c r="Q172" s="289"/>
      <c r="R172" s="289"/>
      <c r="S172" s="337"/>
      <c r="T172" s="289"/>
      <c r="U172" s="289"/>
      <c r="V172" s="289"/>
      <c r="W172" s="289"/>
      <c r="X172" s="289"/>
      <c r="Y172" s="289"/>
      <c r="Z172" s="289"/>
      <c r="AA172" s="289"/>
    </row>
    <row r="173" spans="1:27" ht="16.5">
      <c r="A173" s="96">
        <v>8</v>
      </c>
      <c r="B173" s="33" t="s">
        <v>162</v>
      </c>
      <c r="C173" s="33">
        <v>3727150</v>
      </c>
      <c r="D173" s="33">
        <v>3647490</v>
      </c>
      <c r="E173" s="144">
        <f t="shared" si="13"/>
        <v>0.978627101136257</v>
      </c>
      <c r="F173" s="9"/>
      <c r="J173" s="279"/>
      <c r="K173" s="341"/>
      <c r="L173" s="321"/>
      <c r="M173" s="340"/>
      <c r="N173" s="337"/>
      <c r="O173" s="337"/>
      <c r="P173" s="337"/>
      <c r="Q173" s="289"/>
      <c r="R173" s="289"/>
      <c r="S173" s="337"/>
      <c r="T173" s="289"/>
      <c r="U173" s="289"/>
      <c r="V173" s="289"/>
      <c r="W173" s="289"/>
      <c r="X173" s="289"/>
      <c r="Y173" s="289"/>
      <c r="Z173" s="289"/>
      <c r="AA173" s="289"/>
    </row>
    <row r="174" spans="1:27" ht="16.5">
      <c r="A174" s="96"/>
      <c r="B174" s="33" t="s">
        <v>10</v>
      </c>
      <c r="C174" s="554">
        <f>SUM(C166:C173)</f>
        <v>29988550</v>
      </c>
      <c r="D174" s="554">
        <f>SUM(D166:D173)</f>
        <v>29250375</v>
      </c>
      <c r="E174" s="144">
        <f t="shared" si="13"/>
        <v>0.9753847718545912</v>
      </c>
      <c r="F174" s="9"/>
      <c r="J174" s="279"/>
      <c r="K174" s="356"/>
      <c r="L174" s="321"/>
      <c r="M174" s="340"/>
      <c r="N174" s="337"/>
      <c r="O174" s="337"/>
      <c r="P174" s="337"/>
      <c r="Q174" s="289"/>
      <c r="R174" s="289"/>
      <c r="S174" s="337"/>
      <c r="T174" s="289"/>
      <c r="U174" s="289"/>
      <c r="V174" s="289"/>
      <c r="W174" s="289"/>
      <c r="X174" s="289"/>
      <c r="Y174" s="289"/>
      <c r="Z174" s="289"/>
      <c r="AA174" s="289"/>
    </row>
    <row r="175" spans="1:27" ht="16.5">
      <c r="A175" s="357"/>
      <c r="B175" s="299"/>
      <c r="C175" s="344"/>
      <c r="D175" s="344"/>
      <c r="E175" s="358"/>
      <c r="J175" s="279"/>
      <c r="K175" s="356"/>
      <c r="L175" s="321"/>
      <c r="M175" s="340"/>
      <c r="N175" s="337"/>
      <c r="O175" s="337"/>
      <c r="P175" s="337"/>
      <c r="Q175" s="289"/>
      <c r="R175" s="289"/>
      <c r="S175" s="337"/>
      <c r="T175" s="289"/>
      <c r="U175" s="289"/>
      <c r="V175" s="289"/>
      <c r="W175" s="289"/>
      <c r="X175" s="289"/>
      <c r="Y175" s="289"/>
      <c r="Z175" s="289"/>
      <c r="AA175" s="289"/>
    </row>
    <row r="176" spans="1:27" ht="16.5">
      <c r="A176" s="357"/>
      <c r="B176" s="299"/>
      <c r="C176" s="344"/>
      <c r="D176" s="344"/>
      <c r="E176" s="358"/>
      <c r="J176" s="351"/>
      <c r="K176" s="352"/>
      <c r="L176" s="284"/>
      <c r="M176" s="342"/>
      <c r="N176" s="337"/>
      <c r="O176" s="337"/>
      <c r="P176" s="337"/>
      <c r="Q176" s="289"/>
      <c r="R176" s="289"/>
      <c r="S176" s="337"/>
      <c r="T176" s="289"/>
      <c r="U176" s="289"/>
      <c r="V176" s="289"/>
      <c r="W176" s="289"/>
      <c r="X176" s="289"/>
      <c r="Y176" s="289"/>
      <c r="Z176" s="289"/>
      <c r="AA176" s="289"/>
    </row>
    <row r="177" spans="1:27" ht="16.5">
      <c r="A177" s="357"/>
      <c r="B177" s="299"/>
      <c r="C177" s="344"/>
      <c r="D177" s="344"/>
      <c r="E177" s="358"/>
      <c r="J177" s="351"/>
      <c r="K177" s="352"/>
      <c r="L177" s="284"/>
      <c r="M177" s="342"/>
      <c r="N177" s="337"/>
      <c r="O177" s="337"/>
      <c r="P177" s="337"/>
      <c r="Q177" s="289"/>
      <c r="R177" s="289"/>
      <c r="S177" s="337"/>
      <c r="T177" s="289"/>
      <c r="U177" s="289"/>
      <c r="V177" s="289"/>
      <c r="W177" s="289"/>
      <c r="X177" s="289"/>
      <c r="Y177" s="289"/>
      <c r="Z177" s="289"/>
      <c r="AA177" s="289"/>
    </row>
    <row r="178" spans="1:27" ht="15">
      <c r="A178" s="108"/>
      <c r="B178" s="109"/>
      <c r="C178" s="110"/>
      <c r="D178" s="110"/>
      <c r="E178" s="115"/>
      <c r="F178" s="8"/>
      <c r="G178" s="346"/>
      <c r="H178" s="347"/>
      <c r="I178" s="347"/>
      <c r="N178" s="349"/>
      <c r="O178" s="349"/>
      <c r="P178" s="349"/>
      <c r="Q178" s="359"/>
      <c r="R178" s="359"/>
      <c r="S178" s="359"/>
      <c r="T178" s="359"/>
      <c r="U178" s="289"/>
      <c r="V178" s="289"/>
      <c r="W178" s="289"/>
      <c r="X178" s="289"/>
      <c r="Y178" s="289"/>
      <c r="Z178" s="289"/>
      <c r="AA178" s="289"/>
    </row>
    <row r="179" spans="1:27" s="261" customFormat="1" ht="16.5" customHeight="1">
      <c r="A179" s="623" t="s">
        <v>89</v>
      </c>
      <c r="B179" s="623"/>
      <c r="C179" s="623"/>
      <c r="D179" s="623"/>
      <c r="E179" s="623"/>
      <c r="F179" s="623"/>
      <c r="G179" s="291"/>
      <c r="H179" s="292"/>
      <c r="I179" s="292"/>
      <c r="J179" s="360"/>
      <c r="K179" s="360"/>
      <c r="L179" s="360"/>
      <c r="M179" s="360"/>
      <c r="N179" s="360"/>
      <c r="O179" s="360"/>
      <c r="P179" s="360"/>
      <c r="Q179" s="342"/>
      <c r="R179" s="342"/>
      <c r="S179" s="342"/>
      <c r="T179" s="342"/>
      <c r="U179" s="342"/>
      <c r="V179" s="342"/>
      <c r="W179" s="342"/>
      <c r="X179" s="342"/>
      <c r="Y179" s="342"/>
      <c r="Z179" s="342"/>
      <c r="AA179" s="342"/>
    </row>
    <row r="180" spans="1:27" s="261" customFormat="1" ht="16.5" customHeight="1">
      <c r="A180" s="15"/>
      <c r="B180" s="15"/>
      <c r="C180" s="15"/>
      <c r="D180" s="15"/>
      <c r="E180" s="15"/>
      <c r="F180" s="55"/>
      <c r="G180" s="291"/>
      <c r="H180" s="292"/>
      <c r="I180" s="292"/>
      <c r="J180" s="360"/>
      <c r="K180" s="360"/>
      <c r="L180" s="360"/>
      <c r="M180" s="360"/>
      <c r="N180" s="360"/>
      <c r="O180" s="360"/>
      <c r="P180" s="360"/>
      <c r="Q180" s="342"/>
      <c r="R180" s="342"/>
      <c r="S180" s="342"/>
      <c r="T180" s="342"/>
      <c r="U180" s="342"/>
      <c r="V180" s="342"/>
      <c r="W180" s="342"/>
      <c r="X180" s="342"/>
      <c r="Y180" s="342"/>
      <c r="Z180" s="342"/>
      <c r="AA180" s="342"/>
    </row>
    <row r="181" spans="1:27" s="365" customFormat="1" ht="16.5">
      <c r="A181" s="117" t="s">
        <v>73</v>
      </c>
      <c r="B181" s="32"/>
      <c r="C181" s="32"/>
      <c r="D181" s="102"/>
      <c r="E181" s="32"/>
      <c r="F181" s="57"/>
      <c r="G181" s="361"/>
      <c r="H181" s="362"/>
      <c r="I181" s="362"/>
      <c r="J181" s="363"/>
      <c r="K181" s="363"/>
      <c r="L181" s="363"/>
      <c r="M181" s="363"/>
      <c r="N181" s="363"/>
      <c r="O181" s="363"/>
      <c r="P181" s="363"/>
      <c r="Q181" s="364"/>
      <c r="R181" s="364"/>
      <c r="S181" s="364"/>
      <c r="T181" s="364"/>
      <c r="U181" s="364"/>
      <c r="V181" s="364"/>
      <c r="W181" s="364"/>
      <c r="X181" s="364"/>
      <c r="Y181" s="364"/>
      <c r="Z181" s="364"/>
      <c r="AA181" s="364"/>
    </row>
    <row r="182" spans="1:27" ht="21.75" customHeight="1">
      <c r="A182" s="36" t="s">
        <v>2</v>
      </c>
      <c r="B182" s="36"/>
      <c r="C182" s="36" t="s">
        <v>3</v>
      </c>
      <c r="D182" s="36" t="s">
        <v>4</v>
      </c>
      <c r="E182" s="36" t="s">
        <v>5</v>
      </c>
      <c r="F182" s="71" t="s">
        <v>6</v>
      </c>
      <c r="J182" s="337"/>
      <c r="K182" s="337"/>
      <c r="L182" s="337"/>
      <c r="M182" s="337"/>
      <c r="N182" s="337"/>
      <c r="O182" s="337"/>
      <c r="P182" s="337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</row>
    <row r="183" spans="1:27" ht="15.75">
      <c r="A183" s="59">
        <v>1</v>
      </c>
      <c r="B183" s="59">
        <v>2</v>
      </c>
      <c r="C183" s="59">
        <v>3</v>
      </c>
      <c r="D183" s="59">
        <v>4</v>
      </c>
      <c r="E183" s="59" t="s">
        <v>7</v>
      </c>
      <c r="F183" s="118">
        <v>6</v>
      </c>
      <c r="J183" s="337"/>
      <c r="K183" s="337"/>
      <c r="L183" s="337"/>
      <c r="M183" s="337"/>
      <c r="N183" s="337"/>
      <c r="O183" s="337"/>
      <c r="P183" s="337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</row>
    <row r="184" spans="1:27" ht="21.75" customHeight="1">
      <c r="A184" s="96">
        <v>1</v>
      </c>
      <c r="B184" s="48" t="s">
        <v>224</v>
      </c>
      <c r="C184" s="229">
        <v>46.75</v>
      </c>
      <c r="D184" s="229">
        <v>46.75</v>
      </c>
      <c r="E184" s="229">
        <f>D184-C184</f>
        <v>0</v>
      </c>
      <c r="F184" s="144">
        <f>E184/C184</f>
        <v>0</v>
      </c>
      <c r="I184" s="259">
        <f>27.43+19.32</f>
        <v>46.75</v>
      </c>
      <c r="J184" s="337"/>
      <c r="K184" s="337"/>
      <c r="L184" s="337"/>
      <c r="M184" s="337"/>
      <c r="N184" s="337"/>
      <c r="O184" s="337"/>
      <c r="P184" s="360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</row>
    <row r="185" spans="1:27" ht="24" customHeight="1">
      <c r="A185" s="96">
        <v>2</v>
      </c>
      <c r="B185" s="48" t="s">
        <v>188</v>
      </c>
      <c r="C185" s="229">
        <v>9921.91</v>
      </c>
      <c r="D185" s="229">
        <v>9921.91</v>
      </c>
      <c r="E185" s="229">
        <f>D185-C185</f>
        <v>0</v>
      </c>
      <c r="F185" s="144">
        <f>E185/C185</f>
        <v>0</v>
      </c>
      <c r="I185" s="259">
        <f>5423.63+4498.28</f>
        <v>9921.91</v>
      </c>
      <c r="J185" s="337"/>
      <c r="K185" s="337"/>
      <c r="L185" s="337"/>
      <c r="M185" s="337"/>
      <c r="N185" s="337"/>
      <c r="O185" s="337"/>
      <c r="P185" s="337"/>
      <c r="Q185" s="337"/>
      <c r="R185" s="337"/>
      <c r="S185" s="289"/>
      <c r="T185" s="289"/>
      <c r="U185" s="289"/>
      <c r="V185" s="289"/>
      <c r="W185" s="289"/>
      <c r="X185" s="289"/>
      <c r="Y185" s="289"/>
      <c r="Z185" s="289"/>
      <c r="AA185" s="289"/>
    </row>
    <row r="186" spans="1:27" ht="29.25" customHeight="1">
      <c r="A186" s="96">
        <v>3</v>
      </c>
      <c r="B186" s="48" t="s">
        <v>225</v>
      </c>
      <c r="C186" s="229">
        <v>9875.16</v>
      </c>
      <c r="D186" s="229">
        <v>9875.16</v>
      </c>
      <c r="E186" s="229">
        <f>D186-C186</f>
        <v>0</v>
      </c>
      <c r="F186" s="144">
        <f>E186/C186</f>
        <v>0</v>
      </c>
      <c r="I186" s="259">
        <f>5396.2+4478.96</f>
        <v>9875.16</v>
      </c>
      <c r="J186" s="314"/>
      <c r="K186" s="314"/>
      <c r="L186" s="314"/>
      <c r="M186" s="314"/>
      <c r="N186" s="314"/>
      <c r="O186" s="314"/>
      <c r="P186" s="337"/>
      <c r="Q186" s="366"/>
      <c r="R186" s="366"/>
      <c r="S186" s="289"/>
      <c r="T186" s="289"/>
      <c r="U186" s="289"/>
      <c r="V186" s="289"/>
      <c r="W186" s="289"/>
      <c r="X186" s="289"/>
      <c r="Y186" s="289"/>
      <c r="Z186" s="289"/>
      <c r="AA186" s="289"/>
    </row>
    <row r="187" spans="1:27" ht="15">
      <c r="A187" s="367"/>
      <c r="J187" s="337"/>
      <c r="K187" s="337"/>
      <c r="L187" s="337"/>
      <c r="M187" s="337"/>
      <c r="N187" s="337"/>
      <c r="O187" s="337"/>
      <c r="P187" s="337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</row>
    <row r="188" ht="15">
      <c r="A188" s="367"/>
    </row>
    <row r="189" spans="1:20" s="365" customFormat="1" ht="16.5">
      <c r="A189" s="560" t="s">
        <v>74</v>
      </c>
      <c r="B189" s="122"/>
      <c r="C189" s="122"/>
      <c r="D189" s="122"/>
      <c r="E189" s="123"/>
      <c r="F189" s="368"/>
      <c r="G189" s="369"/>
      <c r="H189" s="370"/>
      <c r="I189" s="370"/>
      <c r="J189" s="370"/>
      <c r="K189" s="370"/>
      <c r="L189" s="370"/>
      <c r="M189" s="370"/>
      <c r="N189" s="370"/>
      <c r="O189" s="370"/>
      <c r="P189" s="370"/>
      <c r="Q189" s="371"/>
      <c r="R189" s="371"/>
      <c r="S189" s="371"/>
      <c r="T189" s="371"/>
    </row>
    <row r="190" spans="1:28" s="365" customFormat="1" ht="16.5">
      <c r="A190" s="560"/>
      <c r="B190" s="122"/>
      <c r="C190" s="122"/>
      <c r="D190" s="122"/>
      <c r="E190" s="123"/>
      <c r="F190" s="368"/>
      <c r="G190" s="369"/>
      <c r="H190" s="370"/>
      <c r="I190" s="370"/>
      <c r="J190" s="372"/>
      <c r="K190" s="372"/>
      <c r="L190" s="372"/>
      <c r="M190" s="372"/>
      <c r="N190" s="372"/>
      <c r="O190" s="372"/>
      <c r="P190" s="372"/>
      <c r="Q190" s="373"/>
      <c r="R190" s="373"/>
      <c r="S190" s="373"/>
      <c r="T190" s="373"/>
      <c r="U190" s="364"/>
      <c r="V190" s="364"/>
      <c r="W190" s="364"/>
      <c r="X190" s="364"/>
      <c r="Y190" s="364"/>
      <c r="Z190" s="364"/>
      <c r="AA190" s="364"/>
      <c r="AB190" s="364"/>
    </row>
    <row r="191" spans="1:28" s="365" customFormat="1" ht="16.5">
      <c r="A191" s="618" t="s">
        <v>282</v>
      </c>
      <c r="B191" s="618"/>
      <c r="C191" s="618"/>
      <c r="D191" s="562"/>
      <c r="E191" s="58"/>
      <c r="F191" s="374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6"/>
      <c r="R191" s="376"/>
      <c r="S191" s="376"/>
      <c r="T191" s="376"/>
      <c r="U191" s="364"/>
      <c r="V191" s="364"/>
      <c r="W191" s="364"/>
      <c r="X191" s="364"/>
      <c r="Y191" s="364"/>
      <c r="Z191" s="364"/>
      <c r="AA191" s="364"/>
      <c r="AB191" s="364"/>
    </row>
    <row r="192" spans="1:28" ht="17.25">
      <c r="A192" s="627" t="s">
        <v>226</v>
      </c>
      <c r="B192" s="627"/>
      <c r="C192" s="627"/>
      <c r="D192" s="627"/>
      <c r="E192" s="562" t="s">
        <v>180</v>
      </c>
      <c r="G192" s="377"/>
      <c r="H192" s="378"/>
      <c r="I192" s="378"/>
      <c r="J192" s="378"/>
      <c r="K192" s="378"/>
      <c r="L192" s="378"/>
      <c r="M192" s="378"/>
      <c r="N192" s="378"/>
      <c r="O192" s="378"/>
      <c r="P192" s="378"/>
      <c r="Q192" s="379"/>
      <c r="R192" s="379"/>
      <c r="S192" s="379"/>
      <c r="T192" s="379"/>
      <c r="U192" s="289"/>
      <c r="V192" s="289"/>
      <c r="W192" s="289"/>
      <c r="X192" s="289"/>
      <c r="Y192" s="289"/>
      <c r="Z192" s="289"/>
      <c r="AA192" s="289"/>
      <c r="AB192" s="289"/>
    </row>
    <row r="193" spans="1:28" ht="55.5" customHeight="1" thickBot="1">
      <c r="A193" s="36" t="s">
        <v>8</v>
      </c>
      <c r="B193" s="36" t="s">
        <v>9</v>
      </c>
      <c r="C193" s="36" t="s">
        <v>189</v>
      </c>
      <c r="D193" s="36" t="s">
        <v>227</v>
      </c>
      <c r="E193" s="36" t="s">
        <v>190</v>
      </c>
      <c r="F193" s="380"/>
      <c r="J193" s="337"/>
      <c r="K193" s="337"/>
      <c r="L193" s="337"/>
      <c r="M193" s="337"/>
      <c r="N193" s="337"/>
      <c r="O193" s="337"/>
      <c r="P193" s="337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</row>
    <row r="194" spans="1:28" ht="16.5">
      <c r="A194" s="96">
        <v>1</v>
      </c>
      <c r="B194" s="33" t="s">
        <v>155</v>
      </c>
      <c r="C194" s="563">
        <v>1877.5707307875418</v>
      </c>
      <c r="D194" s="229">
        <v>8.82713378401668</v>
      </c>
      <c r="E194" s="564">
        <f>D194/C194</f>
        <v>0.004701358856565773</v>
      </c>
      <c r="F194" s="558"/>
      <c r="J194" s="338"/>
      <c r="K194" s="338"/>
      <c r="L194" s="339"/>
      <c r="M194" s="381"/>
      <c r="N194" s="337"/>
      <c r="O194" s="338"/>
      <c r="P194" s="338"/>
      <c r="Q194" s="339"/>
      <c r="R194" s="381"/>
      <c r="S194" s="382"/>
      <c r="T194" s="382"/>
      <c r="U194" s="366"/>
      <c r="V194" s="382"/>
      <c r="W194" s="382"/>
      <c r="X194" s="366"/>
      <c r="Y194" s="289"/>
      <c r="Z194" s="289"/>
      <c r="AA194" s="289"/>
      <c r="AB194" s="289"/>
    </row>
    <row r="195" spans="1:28" ht="16.5">
      <c r="A195" s="96">
        <v>2</v>
      </c>
      <c r="B195" s="33" t="s">
        <v>156</v>
      </c>
      <c r="C195" s="563">
        <v>1371.1187202955816</v>
      </c>
      <c r="D195" s="229">
        <v>6.4650637674094895</v>
      </c>
      <c r="E195" s="564">
        <f aca="true" t="shared" si="14" ref="E195:E202">D195/C195</f>
        <v>0.004715174311102521</v>
      </c>
      <c r="F195" s="558"/>
      <c r="J195" s="279"/>
      <c r="K195" s="383"/>
      <c r="L195" s="384"/>
      <c r="M195" s="385"/>
      <c r="N195" s="337"/>
      <c r="O195" s="279"/>
      <c r="P195" s="383"/>
      <c r="Q195" s="384"/>
      <c r="R195" s="385"/>
      <c r="S195" s="382"/>
      <c r="T195" s="382"/>
      <c r="U195" s="366"/>
      <c r="V195" s="382"/>
      <c r="W195" s="382"/>
      <c r="X195" s="366"/>
      <c r="Y195" s="289"/>
      <c r="Z195" s="289"/>
      <c r="AA195" s="289"/>
      <c r="AB195" s="289"/>
    </row>
    <row r="196" spans="1:28" ht="16.5">
      <c r="A196" s="96">
        <v>3</v>
      </c>
      <c r="B196" s="33" t="s">
        <v>157</v>
      </c>
      <c r="C196" s="563">
        <v>805.677766152608</v>
      </c>
      <c r="D196" s="229">
        <v>3.788284349051344</v>
      </c>
      <c r="E196" s="564">
        <f t="shared" si="14"/>
        <v>0.004701984475929777</v>
      </c>
      <c r="F196" s="558"/>
      <c r="J196" s="279"/>
      <c r="K196" s="383"/>
      <c r="L196" s="384"/>
      <c r="M196" s="385"/>
      <c r="N196" s="337"/>
      <c r="O196" s="279"/>
      <c r="P196" s="383"/>
      <c r="Q196" s="384"/>
      <c r="R196" s="385"/>
      <c r="S196" s="382"/>
      <c r="T196" s="382"/>
      <c r="U196" s="386"/>
      <c r="V196" s="382"/>
      <c r="W196" s="382"/>
      <c r="X196" s="366"/>
      <c r="Y196" s="289"/>
      <c r="Z196" s="289"/>
      <c r="AA196" s="289"/>
      <c r="AB196" s="289"/>
    </row>
    <row r="197" spans="1:28" ht="16.5">
      <c r="A197" s="96">
        <v>4</v>
      </c>
      <c r="B197" s="33" t="s">
        <v>158</v>
      </c>
      <c r="C197" s="563">
        <v>1154.4602623638552</v>
      </c>
      <c r="D197" s="229">
        <v>5.422741469998133</v>
      </c>
      <c r="E197" s="564">
        <f t="shared" si="14"/>
        <v>0.004697209290594906</v>
      </c>
      <c r="F197" s="558"/>
      <c r="J197" s="279"/>
      <c r="K197" s="383"/>
      <c r="L197" s="384"/>
      <c r="M197" s="385"/>
      <c r="N197" s="337"/>
      <c r="O197" s="279"/>
      <c r="P197" s="383"/>
      <c r="Q197" s="384"/>
      <c r="R197" s="385"/>
      <c r="S197" s="382"/>
      <c r="T197" s="382"/>
      <c r="U197" s="366"/>
      <c r="V197" s="382"/>
      <c r="W197" s="382"/>
      <c r="X197" s="366"/>
      <c r="Y197" s="289"/>
      <c r="Z197" s="289"/>
      <c r="AA197" s="289"/>
      <c r="AB197" s="289"/>
    </row>
    <row r="198" spans="1:28" ht="16.5">
      <c r="A198" s="96">
        <v>5</v>
      </c>
      <c r="B198" s="33" t="s">
        <v>159</v>
      </c>
      <c r="C198" s="563">
        <v>1225.6303516822727</v>
      </c>
      <c r="D198" s="229">
        <v>5.744119727071215</v>
      </c>
      <c r="E198" s="564">
        <f t="shared" si="14"/>
        <v>0.0046866656975220675</v>
      </c>
      <c r="F198" s="558"/>
      <c r="J198" s="279"/>
      <c r="K198" s="383"/>
      <c r="L198" s="384"/>
      <c r="M198" s="385"/>
      <c r="N198" s="337"/>
      <c r="O198" s="279"/>
      <c r="P198" s="383"/>
      <c r="Q198" s="384"/>
      <c r="R198" s="385"/>
      <c r="S198" s="382"/>
      <c r="T198" s="382"/>
      <c r="U198" s="366"/>
      <c r="V198" s="382"/>
      <c r="W198" s="382"/>
      <c r="X198" s="366"/>
      <c r="Y198" s="289"/>
      <c r="Z198" s="289"/>
      <c r="AA198" s="289"/>
      <c r="AB198" s="289"/>
    </row>
    <row r="199" spans="1:28" ht="16.5">
      <c r="A199" s="96">
        <v>6</v>
      </c>
      <c r="B199" s="33" t="s">
        <v>160</v>
      </c>
      <c r="C199" s="563">
        <v>894.5538718765298</v>
      </c>
      <c r="D199" s="229">
        <v>4.226578286092554</v>
      </c>
      <c r="E199" s="564">
        <f t="shared" si="14"/>
        <v>0.004724788991440333</v>
      </c>
      <c r="F199" s="558"/>
      <c r="J199" s="279"/>
      <c r="K199" s="383"/>
      <c r="L199" s="384"/>
      <c r="M199" s="385"/>
      <c r="N199" s="337"/>
      <c r="O199" s="279"/>
      <c r="P199" s="383"/>
      <c r="Q199" s="384"/>
      <c r="R199" s="385"/>
      <c r="S199" s="382"/>
      <c r="T199" s="382"/>
      <c r="U199" s="366"/>
      <c r="V199" s="382"/>
      <c r="W199" s="382"/>
      <c r="X199" s="366"/>
      <c r="Y199" s="289"/>
      <c r="Z199" s="289"/>
      <c r="AA199" s="289"/>
      <c r="AB199" s="289"/>
    </row>
    <row r="200" spans="1:28" ht="16.5">
      <c r="A200" s="96">
        <v>7</v>
      </c>
      <c r="B200" s="33" t="s">
        <v>161</v>
      </c>
      <c r="C200" s="563">
        <v>1314.1934460460197</v>
      </c>
      <c r="D200" s="229">
        <v>6.2327287897906904</v>
      </c>
      <c r="E200" s="564">
        <f t="shared" si="14"/>
        <v>0.0047426265962160616</v>
      </c>
      <c r="F200" s="558"/>
      <c r="J200" s="279"/>
      <c r="K200" s="383"/>
      <c r="L200" s="384"/>
      <c r="M200" s="385"/>
      <c r="N200" s="337"/>
      <c r="O200" s="279"/>
      <c r="P200" s="383"/>
      <c r="Q200" s="384"/>
      <c r="R200" s="385"/>
      <c r="S200" s="382"/>
      <c r="T200" s="382"/>
      <c r="U200" s="366"/>
      <c r="V200" s="382"/>
      <c r="W200" s="382"/>
      <c r="X200" s="366"/>
      <c r="Y200" s="289"/>
      <c r="Z200" s="289"/>
      <c r="AA200" s="289"/>
      <c r="AB200" s="289"/>
    </row>
    <row r="201" spans="1:28" ht="16.5">
      <c r="A201" s="96">
        <v>8</v>
      </c>
      <c r="B201" s="33" t="s">
        <v>162</v>
      </c>
      <c r="C201" s="563">
        <v>1278.7048507955913</v>
      </c>
      <c r="D201" s="229">
        <v>6.040349826569893</v>
      </c>
      <c r="E201" s="564">
        <f t="shared" si="14"/>
        <v>0.0047238030127215655</v>
      </c>
      <c r="F201" s="558"/>
      <c r="J201" s="279"/>
      <c r="K201" s="383"/>
      <c r="L201" s="384"/>
      <c r="M201" s="385"/>
      <c r="N201" s="337"/>
      <c r="O201" s="279"/>
      <c r="P201" s="383"/>
      <c r="Q201" s="384"/>
      <c r="R201" s="385"/>
      <c r="S201" s="382"/>
      <c r="T201" s="382"/>
      <c r="U201" s="366"/>
      <c r="V201" s="382"/>
      <c r="W201" s="382"/>
      <c r="X201" s="366"/>
      <c r="Y201" s="289"/>
      <c r="Z201" s="289"/>
      <c r="AA201" s="289"/>
      <c r="AB201" s="289"/>
    </row>
    <row r="202" spans="1:28" ht="16.5">
      <c r="A202" s="126"/>
      <c r="B202" s="33" t="s">
        <v>10</v>
      </c>
      <c r="C202" s="565">
        <f>SUM(C194:C201)</f>
        <v>9921.91</v>
      </c>
      <c r="D202" s="168">
        <f>SUM(D194:D201)</f>
        <v>46.74700000000001</v>
      </c>
      <c r="E202" s="564">
        <f t="shared" si="14"/>
        <v>0.00471149204135091</v>
      </c>
      <c r="F202" s="558"/>
      <c r="J202" s="279"/>
      <c r="K202" s="383"/>
      <c r="L202" s="384"/>
      <c r="M202" s="385"/>
      <c r="N202" s="337"/>
      <c r="O202" s="279"/>
      <c r="P202" s="383"/>
      <c r="Q202" s="384"/>
      <c r="R202" s="385"/>
      <c r="S202" s="289"/>
      <c r="T202" s="289"/>
      <c r="U202" s="366"/>
      <c r="V202" s="366"/>
      <c r="W202" s="366"/>
      <c r="X202" s="289"/>
      <c r="Y202" s="289"/>
      <c r="Z202" s="289"/>
      <c r="AA202" s="289"/>
      <c r="AB202" s="289"/>
    </row>
    <row r="203" spans="7:28" ht="16.5">
      <c r="G203" s="346"/>
      <c r="H203" s="347"/>
      <c r="I203" s="347"/>
      <c r="J203" s="279"/>
      <c r="K203" s="383"/>
      <c r="L203" s="384"/>
      <c r="M203" s="385"/>
      <c r="N203" s="349"/>
      <c r="O203" s="279"/>
      <c r="P203" s="383"/>
      <c r="Q203" s="384"/>
      <c r="R203" s="385"/>
      <c r="S203" s="359"/>
      <c r="T203" s="359"/>
      <c r="U203" s="289"/>
      <c r="V203" s="289"/>
      <c r="W203" s="289"/>
      <c r="X203" s="289"/>
      <c r="Y203" s="289"/>
      <c r="Z203" s="289"/>
      <c r="AA203" s="289"/>
      <c r="AB203" s="289"/>
    </row>
    <row r="204" spans="1:28" ht="15.75">
      <c r="A204" s="4"/>
      <c r="B204" s="4"/>
      <c r="C204" s="4"/>
      <c r="D204" s="4"/>
      <c r="E204" s="4"/>
      <c r="J204" s="387"/>
      <c r="K204" s="388"/>
      <c r="L204" s="389"/>
      <c r="M204" s="390"/>
      <c r="N204" s="337"/>
      <c r="O204" s="337"/>
      <c r="P204" s="314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</row>
    <row r="205" spans="1:28" s="365" customFormat="1" ht="17.25">
      <c r="A205" s="636" t="s">
        <v>228</v>
      </c>
      <c r="B205" s="636"/>
      <c r="C205" s="636"/>
      <c r="D205" s="636"/>
      <c r="E205" s="127"/>
      <c r="F205" s="392"/>
      <c r="G205" s="375"/>
      <c r="H205" s="375"/>
      <c r="I205" s="375"/>
      <c r="J205" s="387"/>
      <c r="K205" s="388"/>
      <c r="L205" s="389"/>
      <c r="M205" s="390"/>
      <c r="N205" s="375"/>
      <c r="O205" s="375"/>
      <c r="P205" s="375"/>
      <c r="Q205" s="376"/>
      <c r="R205" s="376"/>
      <c r="S205" s="376"/>
      <c r="T205" s="376"/>
      <c r="U205" s="364"/>
      <c r="V205" s="364"/>
      <c r="W205" s="364"/>
      <c r="X205" s="364"/>
      <c r="Y205" s="364"/>
      <c r="Z205" s="364"/>
      <c r="AA205" s="364"/>
      <c r="AB205" s="364"/>
    </row>
    <row r="206" spans="1:151" ht="17.25">
      <c r="A206" s="638" t="s">
        <v>229</v>
      </c>
      <c r="B206" s="638"/>
      <c r="C206" s="638"/>
      <c r="D206" s="638"/>
      <c r="E206" s="113" t="s">
        <v>180</v>
      </c>
      <c r="J206" s="387"/>
      <c r="K206" s="388"/>
      <c r="L206" s="389"/>
      <c r="M206" s="390"/>
      <c r="N206" s="337"/>
      <c r="O206" s="337"/>
      <c r="P206" s="337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EU206" s="257" t="s">
        <v>153</v>
      </c>
    </row>
    <row r="207" spans="1:28" ht="33.75" thickBot="1">
      <c r="A207" s="31" t="s">
        <v>2</v>
      </c>
      <c r="B207" s="31" t="s">
        <v>9</v>
      </c>
      <c r="C207" s="31" t="s">
        <v>189</v>
      </c>
      <c r="D207" s="31" t="s">
        <v>230</v>
      </c>
      <c r="E207" s="31" t="s">
        <v>191</v>
      </c>
      <c r="F207" s="380"/>
      <c r="J207" s="387"/>
      <c r="K207" s="388"/>
      <c r="L207" s="389"/>
      <c r="M207" s="390"/>
      <c r="N207" s="337"/>
      <c r="O207" s="337"/>
      <c r="P207" s="337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</row>
    <row r="208" spans="1:28" ht="15" customHeight="1">
      <c r="A208" s="128">
        <v>1</v>
      </c>
      <c r="B208" s="33" t="s">
        <v>155</v>
      </c>
      <c r="C208" s="208">
        <v>1877.5707307875418</v>
      </c>
      <c r="D208" s="208">
        <v>90.91120659216813</v>
      </c>
      <c r="E208" s="27">
        <f>D208/C208</f>
        <v>0.04841959085825527</v>
      </c>
      <c r="J208" s="338"/>
      <c r="K208" s="338"/>
      <c r="L208" s="339"/>
      <c r="M208" s="393"/>
      <c r="N208" s="337"/>
      <c r="O208" s="337"/>
      <c r="P208" s="394"/>
      <c r="Q208" s="382"/>
      <c r="R208" s="382"/>
      <c r="S208" s="382"/>
      <c r="T208" s="366"/>
      <c r="U208" s="289"/>
      <c r="V208" s="289"/>
      <c r="W208" s="289"/>
      <c r="X208" s="289"/>
      <c r="Y208" s="289"/>
      <c r="Z208" s="289"/>
      <c r="AA208" s="289"/>
      <c r="AB208" s="289"/>
    </row>
    <row r="209" spans="1:28" ht="16.5">
      <c r="A209" s="128">
        <v>2</v>
      </c>
      <c r="B209" s="33" t="s">
        <v>156</v>
      </c>
      <c r="C209" s="208">
        <v>1371.1187202955816</v>
      </c>
      <c r="D209" s="208">
        <v>34.47210744505492</v>
      </c>
      <c r="E209" s="27">
        <f aca="true" t="shared" si="15" ref="E209:E216">D209/C209</f>
        <v>0.02514159199695233</v>
      </c>
      <c r="J209" s="279"/>
      <c r="K209" s="395"/>
      <c r="L209" s="396"/>
      <c r="M209" s="397"/>
      <c r="N209" s="337"/>
      <c r="O209" s="337"/>
      <c r="P209" s="394"/>
      <c r="Q209" s="382"/>
      <c r="R209" s="382"/>
      <c r="S209" s="382"/>
      <c r="T209" s="366"/>
      <c r="U209" s="289"/>
      <c r="V209" s="289"/>
      <c r="W209" s="289"/>
      <c r="X209" s="289"/>
      <c r="Y209" s="289"/>
      <c r="Z209" s="289"/>
      <c r="AA209" s="289"/>
      <c r="AB209" s="289"/>
    </row>
    <row r="210" spans="1:28" ht="16.5">
      <c r="A210" s="128">
        <v>3</v>
      </c>
      <c r="B210" s="33" t="s">
        <v>157</v>
      </c>
      <c r="C210" s="208">
        <v>805.677766152608</v>
      </c>
      <c r="D210" s="208">
        <v>30.007569933616594</v>
      </c>
      <c r="E210" s="27">
        <f t="shared" si="15"/>
        <v>0.03724512602217285</v>
      </c>
      <c r="J210" s="279"/>
      <c r="K210" s="395"/>
      <c r="L210" s="396"/>
      <c r="M210" s="397"/>
      <c r="N210" s="337"/>
      <c r="O210" s="337"/>
      <c r="P210" s="394"/>
      <c r="Q210" s="382"/>
      <c r="R210" s="382"/>
      <c r="S210" s="382"/>
      <c r="T210" s="366"/>
      <c r="U210" s="289"/>
      <c r="V210" s="289"/>
      <c r="W210" s="289"/>
      <c r="X210" s="289"/>
      <c r="Y210" s="289"/>
      <c r="Z210" s="289"/>
      <c r="AA210" s="289"/>
      <c r="AB210" s="289"/>
    </row>
    <row r="211" spans="1:28" ht="16.5">
      <c r="A211" s="128">
        <v>4</v>
      </c>
      <c r="B211" s="33" t="s">
        <v>158</v>
      </c>
      <c r="C211" s="208">
        <v>1154.4602623638552</v>
      </c>
      <c r="D211" s="208">
        <v>40.93910767449131</v>
      </c>
      <c r="E211" s="27">
        <f t="shared" si="15"/>
        <v>0.03546168630409592</v>
      </c>
      <c r="J211" s="279"/>
      <c r="K211" s="395"/>
      <c r="L211" s="396"/>
      <c r="M211" s="397"/>
      <c r="N211" s="337"/>
      <c r="O211" s="337"/>
      <c r="P211" s="394"/>
      <c r="Q211" s="382"/>
      <c r="R211" s="382"/>
      <c r="S211" s="382"/>
      <c r="T211" s="366"/>
      <c r="U211" s="289"/>
      <c r="V211" s="289"/>
      <c r="W211" s="289"/>
      <c r="X211" s="289"/>
      <c r="Y211" s="289"/>
      <c r="Z211" s="289"/>
      <c r="AA211" s="289"/>
      <c r="AB211" s="289"/>
    </row>
    <row r="212" spans="1:28" ht="16.5">
      <c r="A212" s="128">
        <v>5</v>
      </c>
      <c r="B212" s="33" t="s">
        <v>159</v>
      </c>
      <c r="C212" s="208">
        <v>1225.6303516822727</v>
      </c>
      <c r="D212" s="208">
        <v>42.5823707183057</v>
      </c>
      <c r="E212" s="27">
        <f t="shared" si="15"/>
        <v>0.03474324102683822</v>
      </c>
      <c r="J212" s="279"/>
      <c r="K212" s="395"/>
      <c r="L212" s="396"/>
      <c r="M212" s="397"/>
      <c r="N212" s="337"/>
      <c r="O212" s="337"/>
      <c r="P212" s="394"/>
      <c r="Q212" s="382"/>
      <c r="R212" s="382"/>
      <c r="S212" s="382"/>
      <c r="T212" s="366"/>
      <c r="U212" s="289"/>
      <c r="V212" s="289"/>
      <c r="W212" s="289"/>
      <c r="X212" s="289"/>
      <c r="Y212" s="289"/>
      <c r="Z212" s="289"/>
      <c r="AA212" s="289"/>
      <c r="AB212" s="289"/>
    </row>
    <row r="213" spans="1:28" ht="16.5">
      <c r="A213" s="128">
        <v>6</v>
      </c>
      <c r="B213" s="33" t="s">
        <v>160</v>
      </c>
      <c r="C213" s="208">
        <v>894.5538718765298</v>
      </c>
      <c r="D213" s="208">
        <v>27.012905456320027</v>
      </c>
      <c r="E213" s="27">
        <f t="shared" si="15"/>
        <v>0.030197069517629304</v>
      </c>
      <c r="J213" s="279"/>
      <c r="K213" s="395"/>
      <c r="L213" s="396"/>
      <c r="M213" s="397"/>
      <c r="N213" s="337"/>
      <c r="O213" s="337"/>
      <c r="P213" s="394"/>
      <c r="Q213" s="382"/>
      <c r="R213" s="382"/>
      <c r="S213" s="382"/>
      <c r="T213" s="366"/>
      <c r="U213" s="289"/>
      <c r="V213" s="289"/>
      <c r="W213" s="289"/>
      <c r="X213" s="289"/>
      <c r="Y213" s="289"/>
      <c r="Z213" s="289"/>
      <c r="AA213" s="289"/>
      <c r="AB213" s="289"/>
    </row>
    <row r="214" spans="1:28" ht="16.5">
      <c r="A214" s="128">
        <v>7</v>
      </c>
      <c r="B214" s="33" t="s">
        <v>161</v>
      </c>
      <c r="C214" s="208">
        <v>1314.1934460460197</v>
      </c>
      <c r="D214" s="208">
        <v>45.208512644433654</v>
      </c>
      <c r="E214" s="27">
        <f t="shared" si="15"/>
        <v>0.03440019639456531</v>
      </c>
      <c r="J214" s="279"/>
      <c r="K214" s="395"/>
      <c r="L214" s="396"/>
      <c r="M214" s="397"/>
      <c r="N214" s="337"/>
      <c r="O214" s="337"/>
      <c r="P214" s="394"/>
      <c r="Q214" s="382"/>
      <c r="R214" s="382"/>
      <c r="S214" s="382"/>
      <c r="T214" s="366"/>
      <c r="U214" s="289"/>
      <c r="V214" s="289"/>
      <c r="W214" s="289"/>
      <c r="X214" s="289"/>
      <c r="Y214" s="289"/>
      <c r="Z214" s="289"/>
      <c r="AA214" s="289"/>
      <c r="AB214" s="289"/>
    </row>
    <row r="215" spans="1:28" ht="16.5">
      <c r="A215" s="128">
        <v>8</v>
      </c>
      <c r="B215" s="33" t="s">
        <v>162</v>
      </c>
      <c r="C215" s="208">
        <v>1278.7048507955913</v>
      </c>
      <c r="D215" s="208">
        <v>45.00016953560987</v>
      </c>
      <c r="E215" s="27">
        <f t="shared" si="15"/>
        <v>0.03519199094897578</v>
      </c>
      <c r="J215" s="279"/>
      <c r="K215" s="395"/>
      <c r="L215" s="396"/>
      <c r="M215" s="397"/>
      <c r="N215" s="337"/>
      <c r="O215" s="337"/>
      <c r="P215" s="394"/>
      <c r="Q215" s="382"/>
      <c r="R215" s="382"/>
      <c r="S215" s="382"/>
      <c r="T215" s="366"/>
      <c r="U215" s="289"/>
      <c r="V215" s="289"/>
      <c r="W215" s="289"/>
      <c r="X215" s="289"/>
      <c r="Y215" s="289"/>
      <c r="Z215" s="289"/>
      <c r="AA215" s="289"/>
      <c r="AB215" s="289"/>
    </row>
    <row r="216" spans="1:28" ht="16.5">
      <c r="A216" s="129"/>
      <c r="B216" s="130" t="s">
        <v>10</v>
      </c>
      <c r="C216" s="566">
        <f>SUM(C208:C215)</f>
        <v>9921.91</v>
      </c>
      <c r="D216" s="208">
        <f>SUM(D208:D215)</f>
        <v>356.1339500000002</v>
      </c>
      <c r="E216" s="50">
        <f t="shared" si="15"/>
        <v>0.03589368881596388</v>
      </c>
      <c r="F216" s="262"/>
      <c r="J216" s="279"/>
      <c r="K216" s="395"/>
      <c r="L216" s="396"/>
      <c r="M216" s="397"/>
      <c r="N216" s="337"/>
      <c r="O216" s="337"/>
      <c r="P216" s="337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  <c r="AA216" s="289"/>
      <c r="AB216" s="289"/>
    </row>
    <row r="217" spans="10:28" ht="16.5">
      <c r="J217" s="279"/>
      <c r="K217" s="395"/>
      <c r="L217" s="396"/>
      <c r="M217" s="397"/>
      <c r="N217" s="337"/>
      <c r="O217" s="337"/>
      <c r="P217" s="337"/>
      <c r="Q217" s="289"/>
      <c r="R217" s="289"/>
      <c r="S217" s="289"/>
      <c r="T217" s="289"/>
      <c r="U217" s="289"/>
      <c r="V217" s="289"/>
      <c r="W217" s="289"/>
      <c r="X217" s="289"/>
      <c r="Y217" s="289"/>
      <c r="Z217" s="289"/>
      <c r="AA217" s="289"/>
      <c r="AB217" s="289"/>
    </row>
    <row r="218" spans="10:28" ht="16.5">
      <c r="J218" s="351"/>
      <c r="K218" s="398"/>
      <c r="L218" s="399"/>
      <c r="M218" s="337"/>
      <c r="N218" s="337"/>
      <c r="O218" s="337"/>
      <c r="P218" s="337"/>
      <c r="Q218" s="289"/>
      <c r="R218" s="289"/>
      <c r="S218" s="289"/>
      <c r="T218" s="289"/>
      <c r="U218" s="289"/>
      <c r="V218" s="289"/>
      <c r="W218" s="289"/>
      <c r="X218" s="289"/>
      <c r="Y218" s="289"/>
      <c r="Z218" s="289"/>
      <c r="AA218" s="289"/>
      <c r="AB218" s="289"/>
    </row>
    <row r="219" spans="1:17" s="400" customFormat="1" ht="15">
      <c r="A219" s="132"/>
      <c r="B219" s="133"/>
      <c r="C219" s="133"/>
      <c r="D219" s="133"/>
      <c r="E219" s="133"/>
      <c r="F219" s="134"/>
      <c r="G219" s="346"/>
      <c r="H219" s="347"/>
      <c r="I219" s="347"/>
      <c r="J219" s="387"/>
      <c r="K219" s="398"/>
      <c r="L219" s="399"/>
      <c r="M219" s="337"/>
      <c r="N219" s="349"/>
      <c r="O219" s="349"/>
      <c r="P219" s="349"/>
      <c r="Q219" s="359"/>
    </row>
    <row r="220" spans="1:23" s="365" customFormat="1" ht="17.25">
      <c r="A220" s="117" t="s">
        <v>132</v>
      </c>
      <c r="B220" s="32"/>
      <c r="C220" s="32"/>
      <c r="D220" s="32"/>
      <c r="E220" s="32"/>
      <c r="F220" s="57"/>
      <c r="G220" s="361"/>
      <c r="H220" s="362"/>
      <c r="I220" s="362"/>
      <c r="J220" s="387"/>
      <c r="K220" s="398"/>
      <c r="L220" s="399"/>
      <c r="M220" s="337"/>
      <c r="N220" s="363"/>
      <c r="O220" s="363"/>
      <c r="P220" s="363"/>
      <c r="Q220" s="364"/>
      <c r="R220" s="364"/>
      <c r="S220" s="364"/>
      <c r="T220" s="364"/>
      <c r="U220" s="364"/>
      <c r="V220" s="364"/>
      <c r="W220" s="364"/>
    </row>
    <row r="221" spans="1:23" ht="17.25">
      <c r="A221" s="117"/>
      <c r="B221" s="32"/>
      <c r="C221" s="32"/>
      <c r="D221" s="32"/>
      <c r="E221" s="32"/>
      <c r="F221" s="57" t="s">
        <v>11</v>
      </c>
      <c r="J221" s="387"/>
      <c r="K221" s="398"/>
      <c r="L221" s="399"/>
      <c r="M221" s="337"/>
      <c r="N221" s="337"/>
      <c r="O221" s="337"/>
      <c r="P221" s="337"/>
      <c r="Q221" s="289"/>
      <c r="R221" s="289"/>
      <c r="S221" s="289"/>
      <c r="T221" s="289"/>
      <c r="U221" s="289"/>
      <c r="V221" s="289"/>
      <c r="W221" s="289"/>
    </row>
    <row r="222" spans="1:23" ht="48" customHeight="1">
      <c r="A222" s="31" t="s">
        <v>12</v>
      </c>
      <c r="B222" s="31" t="s">
        <v>234</v>
      </c>
      <c r="C222" s="31" t="s">
        <v>231</v>
      </c>
      <c r="D222" s="31" t="s">
        <v>13</v>
      </c>
      <c r="E222" s="31" t="s">
        <v>14</v>
      </c>
      <c r="F222" s="104" t="s">
        <v>15</v>
      </c>
      <c r="J222" s="387"/>
      <c r="K222" s="398"/>
      <c r="L222" s="399"/>
      <c r="M222" s="337"/>
      <c r="N222" s="337"/>
      <c r="O222" s="337"/>
      <c r="P222" s="337"/>
      <c r="Q222" s="289"/>
      <c r="R222" s="289"/>
      <c r="S222" s="289"/>
      <c r="T222" s="289"/>
      <c r="U222" s="289"/>
      <c r="V222" s="289"/>
      <c r="W222" s="289"/>
    </row>
    <row r="223" spans="1:23" ht="16.5">
      <c r="A223" s="559">
        <f>C202</f>
        <v>9921.91</v>
      </c>
      <c r="B223" s="125">
        <f>D202</f>
        <v>46.74700000000001</v>
      </c>
      <c r="C223" s="119">
        <v>9875.16</v>
      </c>
      <c r="D223" s="136">
        <f>B223+C223</f>
        <v>9921.907</v>
      </c>
      <c r="E223" s="137">
        <f>D223/A223</f>
        <v>0.9999996976388618</v>
      </c>
      <c r="F223" s="249">
        <f>A223*85/100</f>
        <v>8433.6235</v>
      </c>
      <c r="G223" s="5"/>
      <c r="J223" s="387"/>
      <c r="K223" s="398"/>
      <c r="L223" s="399"/>
      <c r="M223" s="337"/>
      <c r="N223" s="337"/>
      <c r="O223" s="337"/>
      <c r="P223" s="337"/>
      <c r="Q223" s="289"/>
      <c r="R223" s="289"/>
      <c r="S223" s="289"/>
      <c r="T223" s="289"/>
      <c r="U223" s="289"/>
      <c r="V223" s="289"/>
      <c r="W223" s="289"/>
    </row>
    <row r="224" spans="1:23" ht="16.5">
      <c r="A224" s="640" t="s">
        <v>77</v>
      </c>
      <c r="B224" s="640"/>
      <c r="C224" s="640"/>
      <c r="D224" s="138"/>
      <c r="E224" s="139"/>
      <c r="F224" s="140"/>
      <c r="G224" s="5"/>
      <c r="J224" s="387"/>
      <c r="K224" s="398"/>
      <c r="L224" s="399"/>
      <c r="M224" s="337"/>
      <c r="N224" s="337"/>
      <c r="O224" s="337"/>
      <c r="P224" s="337"/>
      <c r="Q224" s="289"/>
      <c r="R224" s="289"/>
      <c r="S224" s="289"/>
      <c r="T224" s="289"/>
      <c r="U224" s="289"/>
      <c r="V224" s="289"/>
      <c r="W224" s="289"/>
    </row>
    <row r="225" spans="1:23" ht="15">
      <c r="A225" s="4"/>
      <c r="B225" s="4"/>
      <c r="C225" s="4"/>
      <c r="D225" s="4"/>
      <c r="E225" s="4"/>
      <c r="F225" s="9"/>
      <c r="G225" s="5"/>
      <c r="J225" s="387"/>
      <c r="K225" s="398"/>
      <c r="L225" s="399"/>
      <c r="M225" s="337"/>
      <c r="N225" s="337"/>
      <c r="O225" s="337"/>
      <c r="P225" s="337"/>
      <c r="Q225" s="289"/>
      <c r="R225" s="289"/>
      <c r="S225" s="289"/>
      <c r="T225" s="289"/>
      <c r="U225" s="289"/>
      <c r="V225" s="289"/>
      <c r="W225" s="289"/>
    </row>
    <row r="226" spans="1:23" ht="15.75">
      <c r="A226" s="4"/>
      <c r="B226" s="4"/>
      <c r="C226" s="4"/>
      <c r="D226" s="4"/>
      <c r="E226" s="4"/>
      <c r="F226" s="9"/>
      <c r="G226" s="5"/>
      <c r="J226" s="299"/>
      <c r="K226" s="401"/>
      <c r="L226" s="402"/>
      <c r="M226" s="360"/>
      <c r="N226" s="337"/>
      <c r="O226" s="337"/>
      <c r="P226" s="337"/>
      <c r="Q226" s="289"/>
      <c r="R226" s="289"/>
      <c r="S226" s="289"/>
      <c r="T226" s="289"/>
      <c r="U226" s="289"/>
      <c r="V226" s="289"/>
      <c r="W226" s="289"/>
    </row>
    <row r="227" spans="1:23" s="365" customFormat="1" ht="17.25">
      <c r="A227" s="618" t="s">
        <v>232</v>
      </c>
      <c r="B227" s="618"/>
      <c r="C227" s="618"/>
      <c r="D227" s="618"/>
      <c r="E227" s="141"/>
      <c r="F227" s="57"/>
      <c r="G227" s="142"/>
      <c r="H227" s="259"/>
      <c r="I227" s="259"/>
      <c r="J227" s="337"/>
      <c r="K227" s="337"/>
      <c r="L227" s="337"/>
      <c r="M227" s="337"/>
      <c r="N227" s="337"/>
      <c r="O227" s="337"/>
      <c r="P227" s="337"/>
      <c r="Q227" s="289"/>
      <c r="R227" s="289"/>
      <c r="S227" s="289"/>
      <c r="T227" s="289"/>
      <c r="U227" s="364"/>
      <c r="V227" s="364"/>
      <c r="W227" s="364"/>
    </row>
    <row r="228" spans="1:23" ht="17.25">
      <c r="A228" s="619" t="s">
        <v>233</v>
      </c>
      <c r="B228" s="619"/>
      <c r="C228" s="619"/>
      <c r="D228" s="619"/>
      <c r="E228" s="32"/>
      <c r="F228" s="57"/>
      <c r="G228" s="142"/>
      <c r="J228" s="337"/>
      <c r="K228" s="337"/>
      <c r="L228" s="337"/>
      <c r="M228" s="337"/>
      <c r="N228" s="337"/>
      <c r="O228" s="337"/>
      <c r="P228" s="337"/>
      <c r="Q228" s="289"/>
      <c r="R228" s="289"/>
      <c r="S228" s="289"/>
      <c r="T228" s="289"/>
      <c r="U228" s="289"/>
      <c r="V228" s="289"/>
      <c r="W228" s="289"/>
    </row>
    <row r="229" spans="1:23" ht="45.75" customHeight="1" thickBot="1">
      <c r="A229" s="31" t="s">
        <v>2</v>
      </c>
      <c r="B229" s="31" t="s">
        <v>16</v>
      </c>
      <c r="C229" s="31" t="s">
        <v>192</v>
      </c>
      <c r="D229" s="31" t="s">
        <v>234</v>
      </c>
      <c r="E229" s="31" t="s">
        <v>103</v>
      </c>
      <c r="F229" s="104" t="s">
        <v>17</v>
      </c>
      <c r="G229" s="143" t="s">
        <v>18</v>
      </c>
      <c r="H229" s="403"/>
      <c r="I229" s="404"/>
      <c r="J229" s="405"/>
      <c r="K229" s="405"/>
      <c r="L229" s="405"/>
      <c r="M229" s="405"/>
      <c r="N229" s="405"/>
      <c r="O229" s="405"/>
      <c r="P229" s="405"/>
      <c r="Q229" s="406"/>
      <c r="R229" s="406"/>
      <c r="S229" s="406"/>
      <c r="T229" s="406"/>
      <c r="U229" s="289"/>
      <c r="V229" s="289"/>
      <c r="W229" s="289"/>
    </row>
    <row r="230" spans="1:23" ht="16.5">
      <c r="A230" s="96">
        <v>1</v>
      </c>
      <c r="B230" s="34" t="s">
        <v>155</v>
      </c>
      <c r="C230" s="193">
        <v>1877.5707307875418</v>
      </c>
      <c r="D230" s="125">
        <v>8.82713378401668</v>
      </c>
      <c r="E230" s="119">
        <v>1868.7430228081514</v>
      </c>
      <c r="F230" s="125">
        <f>E230+D230</f>
        <v>1877.5701565921681</v>
      </c>
      <c r="G230" s="144">
        <f>F230/C230</f>
        <v>0.9999996941817614</v>
      </c>
      <c r="H230" s="407"/>
      <c r="I230" s="408"/>
      <c r="J230" s="409"/>
      <c r="K230" s="409"/>
      <c r="L230" s="410"/>
      <c r="M230" s="393"/>
      <c r="N230" s="411"/>
      <c r="O230" s="411"/>
      <c r="P230" s="394"/>
      <c r="Q230" s="382"/>
      <c r="R230" s="382"/>
      <c r="S230" s="382"/>
      <c r="T230" s="412"/>
      <c r="U230" s="289"/>
      <c r="V230" s="289"/>
      <c r="W230" s="289"/>
    </row>
    <row r="231" spans="1:23" ht="16.5">
      <c r="A231" s="96">
        <v>2</v>
      </c>
      <c r="B231" s="34" t="s">
        <v>156</v>
      </c>
      <c r="C231" s="193">
        <v>1371.1187202955816</v>
      </c>
      <c r="D231" s="125">
        <v>6.4650637674094895</v>
      </c>
      <c r="E231" s="119">
        <v>1364.6532436776454</v>
      </c>
      <c r="F231" s="125">
        <f aca="true" t="shared" si="16" ref="F231:F237">E231+D231</f>
        <v>1371.1183074450548</v>
      </c>
      <c r="G231" s="144">
        <f aca="true" t="shared" si="17" ref="G231:G238">F231/C231</f>
        <v>0.999999698895128</v>
      </c>
      <c r="H231" s="407"/>
      <c r="I231" s="408"/>
      <c r="J231" s="279"/>
      <c r="K231" s="395"/>
      <c r="L231" s="396"/>
      <c r="M231" s="397"/>
      <c r="N231" s="411"/>
      <c r="O231" s="411"/>
      <c r="P231" s="394"/>
      <c r="Q231" s="382"/>
      <c r="R231" s="382"/>
      <c r="S231" s="382"/>
      <c r="T231" s="412"/>
      <c r="U231" s="289"/>
      <c r="V231" s="289"/>
      <c r="W231" s="289"/>
    </row>
    <row r="232" spans="1:23" ht="16.5">
      <c r="A232" s="96">
        <v>3</v>
      </c>
      <c r="B232" s="34" t="s">
        <v>157</v>
      </c>
      <c r="C232" s="193">
        <v>805.677766152608</v>
      </c>
      <c r="D232" s="125">
        <v>3.788284349051344</v>
      </c>
      <c r="E232" s="119">
        <v>801.8892355845653</v>
      </c>
      <c r="F232" s="125">
        <f t="shared" si="16"/>
        <v>805.6775199336166</v>
      </c>
      <c r="G232" s="144">
        <f t="shared" si="17"/>
        <v>0.9999996943952015</v>
      </c>
      <c r="H232" s="407"/>
      <c r="I232" s="408"/>
      <c r="J232" s="279"/>
      <c r="K232" s="395"/>
      <c r="L232" s="396"/>
      <c r="M232" s="397"/>
      <c r="N232" s="411"/>
      <c r="O232" s="411"/>
      <c r="P232" s="394"/>
      <c r="Q232" s="382"/>
      <c r="R232" s="382"/>
      <c r="S232" s="382"/>
      <c r="T232" s="412"/>
      <c r="U232" s="289"/>
      <c r="V232" s="289"/>
      <c r="W232" s="289"/>
    </row>
    <row r="233" spans="1:23" ht="16.5">
      <c r="A233" s="96">
        <v>4</v>
      </c>
      <c r="B233" s="34" t="s">
        <v>158</v>
      </c>
      <c r="C233" s="193">
        <v>1154.4602623638552</v>
      </c>
      <c r="D233" s="125">
        <v>5.422741469998133</v>
      </c>
      <c r="E233" s="119">
        <v>1149.0371662044931</v>
      </c>
      <c r="F233" s="125">
        <f t="shared" si="16"/>
        <v>1154.4599076744912</v>
      </c>
      <c r="G233" s="144">
        <f t="shared" si="17"/>
        <v>0.9999996927660695</v>
      </c>
      <c r="H233" s="407"/>
      <c r="I233" s="408"/>
      <c r="J233" s="279"/>
      <c r="K233" s="395"/>
      <c r="L233" s="396"/>
      <c r="M233" s="397"/>
      <c r="N233" s="411"/>
      <c r="O233" s="411"/>
      <c r="P233" s="394"/>
      <c r="Q233" s="382"/>
      <c r="R233" s="382"/>
      <c r="S233" s="382"/>
      <c r="T233" s="412"/>
      <c r="U233" s="289"/>
      <c r="V233" s="289"/>
      <c r="W233" s="289"/>
    </row>
    <row r="234" spans="1:23" ht="16.5">
      <c r="A234" s="96">
        <v>5</v>
      </c>
      <c r="B234" s="34" t="s">
        <v>159</v>
      </c>
      <c r="C234" s="193">
        <v>1225.6303516822727</v>
      </c>
      <c r="D234" s="125">
        <v>5.744119727071215</v>
      </c>
      <c r="E234" s="119">
        <v>1219.8858509912343</v>
      </c>
      <c r="F234" s="125">
        <f t="shared" si="16"/>
        <v>1225.6299707183055</v>
      </c>
      <c r="G234" s="144">
        <f t="shared" si="17"/>
        <v>0.9999996891689515</v>
      </c>
      <c r="H234" s="407"/>
      <c r="I234" s="408"/>
      <c r="J234" s="279"/>
      <c r="K234" s="395"/>
      <c r="L234" s="396"/>
      <c r="M234" s="397"/>
      <c r="N234" s="411"/>
      <c r="O234" s="411"/>
      <c r="P234" s="394"/>
      <c r="Q234" s="382"/>
      <c r="R234" s="382"/>
      <c r="S234" s="382"/>
      <c r="T234" s="412"/>
      <c r="U234" s="289"/>
      <c r="V234" s="289"/>
      <c r="W234" s="289"/>
    </row>
    <row r="235" spans="1:23" ht="16.5">
      <c r="A235" s="96">
        <v>6</v>
      </c>
      <c r="B235" s="34" t="s">
        <v>160</v>
      </c>
      <c r="C235" s="193">
        <v>894.5538718765298</v>
      </c>
      <c r="D235" s="125">
        <v>4.226578286092554</v>
      </c>
      <c r="E235" s="119">
        <v>890.3270271702274</v>
      </c>
      <c r="F235" s="125">
        <f t="shared" si="16"/>
        <v>894.55360545632</v>
      </c>
      <c r="G235" s="144">
        <f t="shared" si="17"/>
        <v>0.9999997021753322</v>
      </c>
      <c r="H235" s="407"/>
      <c r="I235" s="408"/>
      <c r="J235" s="279"/>
      <c r="K235" s="395"/>
      <c r="L235" s="396"/>
      <c r="M235" s="397"/>
      <c r="N235" s="411"/>
      <c r="O235" s="411"/>
      <c r="P235" s="394"/>
      <c r="Q235" s="382"/>
      <c r="R235" s="382"/>
      <c r="S235" s="382"/>
      <c r="T235" s="412"/>
      <c r="U235" s="289"/>
      <c r="V235" s="289"/>
      <c r="W235" s="289"/>
    </row>
    <row r="236" spans="1:23" ht="16.5">
      <c r="A236" s="96">
        <v>7</v>
      </c>
      <c r="B236" s="34" t="s">
        <v>161</v>
      </c>
      <c r="C236" s="193">
        <v>1314.1934460460197</v>
      </c>
      <c r="D236" s="125">
        <v>6.2327287897906904</v>
      </c>
      <c r="E236" s="119">
        <v>1307.960333854643</v>
      </c>
      <c r="F236" s="125">
        <f t="shared" si="16"/>
        <v>1314.1930626444337</v>
      </c>
      <c r="G236" s="144">
        <f t="shared" si="17"/>
        <v>0.9999997082609207</v>
      </c>
      <c r="H236" s="407"/>
      <c r="I236" s="408"/>
      <c r="J236" s="279"/>
      <c r="K236" s="395"/>
      <c r="L236" s="396"/>
      <c r="M236" s="397"/>
      <c r="N236" s="411"/>
      <c r="O236" s="411"/>
      <c r="P236" s="394"/>
      <c r="Q236" s="382"/>
      <c r="R236" s="382"/>
      <c r="S236" s="382"/>
      <c r="T236" s="412"/>
      <c r="U236" s="289"/>
      <c r="V236" s="289"/>
      <c r="W236" s="289"/>
    </row>
    <row r="237" spans="1:23" ht="16.5">
      <c r="A237" s="96">
        <v>8</v>
      </c>
      <c r="B237" s="34" t="s">
        <v>162</v>
      </c>
      <c r="C237" s="174">
        <v>1278.7048507955913</v>
      </c>
      <c r="D237" s="145">
        <v>6.040349826569893</v>
      </c>
      <c r="E237" s="146">
        <v>1272.6641197090398</v>
      </c>
      <c r="F237" s="125">
        <f t="shared" si="16"/>
        <v>1278.7044695356096</v>
      </c>
      <c r="G237" s="144">
        <f t="shared" si="17"/>
        <v>0.9999997018389495</v>
      </c>
      <c r="H237" s="407"/>
      <c r="I237" s="408"/>
      <c r="J237" s="279"/>
      <c r="K237" s="395"/>
      <c r="L237" s="396"/>
      <c r="M237" s="397"/>
      <c r="N237" s="413"/>
      <c r="O237" s="413"/>
      <c r="P237" s="414"/>
      <c r="Q237" s="415"/>
      <c r="R237" s="415"/>
      <c r="S237" s="382"/>
      <c r="T237" s="412"/>
      <c r="U237" s="289"/>
      <c r="V237" s="289"/>
      <c r="W237" s="289"/>
    </row>
    <row r="238" spans="1:23" ht="16.5">
      <c r="A238" s="96"/>
      <c r="B238" s="147"/>
      <c r="C238" s="174">
        <f>SUM(C230:C237)</f>
        <v>9921.91</v>
      </c>
      <c r="D238" s="145">
        <f>SUM(D230:D237)</f>
        <v>46.74700000000001</v>
      </c>
      <c r="E238" s="146">
        <f>SUM(E230:E237)</f>
        <v>9875.16</v>
      </c>
      <c r="F238" s="125">
        <f>D238+E238</f>
        <v>9921.907</v>
      </c>
      <c r="G238" s="144">
        <f t="shared" si="17"/>
        <v>0.9999996976388618</v>
      </c>
      <c r="H238" s="407"/>
      <c r="I238" s="408"/>
      <c r="J238" s="279"/>
      <c r="K238" s="395"/>
      <c r="L238" s="396"/>
      <c r="M238" s="397"/>
      <c r="N238" s="413"/>
      <c r="O238" s="413"/>
      <c r="P238" s="414"/>
      <c r="Q238" s="415"/>
      <c r="R238" s="415"/>
      <c r="S238" s="382"/>
      <c r="T238" s="412"/>
      <c r="U238" s="289"/>
      <c r="V238" s="289"/>
      <c r="W238" s="289"/>
    </row>
    <row r="239" spans="3:23" ht="16.5">
      <c r="C239" s="400"/>
      <c r="J239" s="279"/>
      <c r="K239" s="395"/>
      <c r="L239" s="396"/>
      <c r="M239" s="397"/>
      <c r="N239" s="337"/>
      <c r="O239" s="337"/>
      <c r="P239" s="337"/>
      <c r="Q239" s="289"/>
      <c r="R239" s="289"/>
      <c r="S239" s="289"/>
      <c r="T239" s="289"/>
      <c r="U239" s="289"/>
      <c r="V239" s="289"/>
      <c r="W239" s="289"/>
    </row>
    <row r="240" spans="1:23" ht="15">
      <c r="A240" s="567"/>
      <c r="B240" s="30"/>
      <c r="C240" s="30"/>
      <c r="D240" s="30"/>
      <c r="E240" s="30"/>
      <c r="J240" s="337"/>
      <c r="K240" s="337"/>
      <c r="L240" s="337"/>
      <c r="M240" s="337"/>
      <c r="N240" s="337"/>
      <c r="O240" s="337"/>
      <c r="P240" s="337"/>
      <c r="Q240" s="289"/>
      <c r="R240" s="289"/>
      <c r="S240" s="289"/>
      <c r="T240" s="289"/>
      <c r="U240" s="289"/>
      <c r="V240" s="289"/>
      <c r="W240" s="289"/>
    </row>
    <row r="241" spans="1:23" s="365" customFormat="1" ht="16.5">
      <c r="A241" s="561" t="s">
        <v>133</v>
      </c>
      <c r="B241" s="58"/>
      <c r="C241" s="58"/>
      <c r="D241" s="58"/>
      <c r="E241" s="58"/>
      <c r="F241" s="318"/>
      <c r="G241" s="361"/>
      <c r="H241" s="362"/>
      <c r="I241" s="362"/>
      <c r="J241" s="363"/>
      <c r="K241" s="363"/>
      <c r="L241" s="363"/>
      <c r="M241" s="363"/>
      <c r="N241" s="363"/>
      <c r="O241" s="363"/>
      <c r="P241" s="363"/>
      <c r="Q241" s="364"/>
      <c r="R241" s="364"/>
      <c r="S241" s="364"/>
      <c r="T241" s="364"/>
      <c r="U241" s="364"/>
      <c r="V241" s="364"/>
      <c r="W241" s="364"/>
    </row>
    <row r="242" spans="1:23" ht="17.25">
      <c r="A242" s="561"/>
      <c r="B242" s="58"/>
      <c r="C242" s="58"/>
      <c r="D242" s="58"/>
      <c r="E242" s="58"/>
      <c r="J242" s="337"/>
      <c r="K242" s="337"/>
      <c r="L242" s="337"/>
      <c r="M242" s="337"/>
      <c r="N242" s="337"/>
      <c r="O242" s="337"/>
      <c r="P242" s="337"/>
      <c r="Q242" s="289"/>
      <c r="R242" s="289"/>
      <c r="S242" s="289"/>
      <c r="T242" s="289"/>
      <c r="U242" s="289"/>
      <c r="V242" s="289"/>
      <c r="W242" s="289"/>
    </row>
    <row r="243" spans="1:23" ht="17.25">
      <c r="A243" s="148" t="s">
        <v>12</v>
      </c>
      <c r="B243" s="148" t="s">
        <v>20</v>
      </c>
      <c r="C243" s="148" t="s">
        <v>14</v>
      </c>
      <c r="D243" s="148" t="s">
        <v>21</v>
      </c>
      <c r="E243" s="148" t="s">
        <v>22</v>
      </c>
      <c r="J243" s="337"/>
      <c r="K243" s="337"/>
      <c r="L243" s="337"/>
      <c r="M243" s="337"/>
      <c r="N243" s="337"/>
      <c r="O243" s="337"/>
      <c r="P243" s="414"/>
      <c r="Q243" s="416"/>
      <c r="R243" s="416"/>
      <c r="S243" s="416"/>
      <c r="T243" s="366"/>
      <c r="U243" s="289"/>
      <c r="V243" s="289"/>
      <c r="W243" s="289"/>
    </row>
    <row r="244" spans="1:23" ht="16.5">
      <c r="A244" s="154">
        <v>9921.91</v>
      </c>
      <c r="B244" s="154">
        <v>9921.907</v>
      </c>
      <c r="C244" s="149">
        <f>B244/A244</f>
        <v>0.9999996976388618</v>
      </c>
      <c r="D244" s="154">
        <f>D260</f>
        <v>9565.773049999998</v>
      </c>
      <c r="E244" s="149">
        <f>D244/A244</f>
        <v>0.9641060088228978</v>
      </c>
      <c r="I244" s="259">
        <f>5178.22+4387.56</f>
        <v>9565.78</v>
      </c>
      <c r="J244" s="337"/>
      <c r="K244" s="337"/>
      <c r="L244" s="337"/>
      <c r="M244" s="337"/>
      <c r="N244" s="337"/>
      <c r="O244" s="337"/>
      <c r="P244" s="394"/>
      <c r="Q244" s="289"/>
      <c r="R244" s="289"/>
      <c r="S244" s="289"/>
      <c r="T244" s="289"/>
      <c r="U244" s="289"/>
      <c r="V244" s="289"/>
      <c r="W244" s="289"/>
    </row>
    <row r="245" spans="1:23" ht="15">
      <c r="A245" s="568"/>
      <c r="B245" s="568"/>
      <c r="C245" s="150"/>
      <c r="D245" s="568"/>
      <c r="E245" s="150"/>
      <c r="J245" s="337"/>
      <c r="K245" s="337"/>
      <c r="L245" s="337"/>
      <c r="M245" s="337"/>
      <c r="N245" s="337"/>
      <c r="O245" s="337"/>
      <c r="P245" s="394"/>
      <c r="Q245" s="289"/>
      <c r="R245" s="289"/>
      <c r="S245" s="289"/>
      <c r="T245" s="289"/>
      <c r="U245" s="289"/>
      <c r="V245" s="289"/>
      <c r="W245" s="289"/>
    </row>
    <row r="246" spans="1:23" ht="15">
      <c r="A246" s="254"/>
      <c r="B246" s="30"/>
      <c r="C246" s="30"/>
      <c r="D246" s="30"/>
      <c r="E246" s="30"/>
      <c r="J246" s="337"/>
      <c r="K246" s="337"/>
      <c r="L246" s="337"/>
      <c r="M246" s="337"/>
      <c r="N246" s="337"/>
      <c r="O246" s="337"/>
      <c r="P246" s="394"/>
      <c r="Q246" s="289"/>
      <c r="R246" s="289"/>
      <c r="S246" s="289"/>
      <c r="T246" s="289"/>
      <c r="U246" s="289"/>
      <c r="V246" s="289"/>
      <c r="W246" s="289"/>
    </row>
    <row r="247" spans="1:23" ht="15">
      <c r="A247" s="254"/>
      <c r="B247" s="30"/>
      <c r="C247" s="30"/>
      <c r="D247" s="30"/>
      <c r="E247" s="30"/>
      <c r="J247" s="337"/>
      <c r="K247" s="337"/>
      <c r="L247" s="337"/>
      <c r="M247" s="337"/>
      <c r="N247" s="337"/>
      <c r="O247" s="337"/>
      <c r="P247" s="394"/>
      <c r="Q247" s="289"/>
      <c r="R247" s="289"/>
      <c r="S247" s="289"/>
      <c r="T247" s="289"/>
      <c r="U247" s="289"/>
      <c r="V247" s="289"/>
      <c r="W247" s="289"/>
    </row>
    <row r="248" spans="1:23" ht="15">
      <c r="A248" s="254"/>
      <c r="B248" s="30"/>
      <c r="C248" s="30"/>
      <c r="D248" s="30"/>
      <c r="E248" s="30"/>
      <c r="J248" s="337"/>
      <c r="K248" s="337"/>
      <c r="L248" s="337"/>
      <c r="M248" s="337"/>
      <c r="N248" s="337"/>
      <c r="O248" s="337"/>
      <c r="P248" s="394"/>
      <c r="Q248" s="289"/>
      <c r="R248" s="289"/>
      <c r="S248" s="289"/>
      <c r="T248" s="289"/>
      <c r="U248" s="289"/>
      <c r="V248" s="289"/>
      <c r="W248" s="289"/>
    </row>
    <row r="249" spans="1:23" s="365" customFormat="1" ht="16.5">
      <c r="A249" s="561" t="s">
        <v>134</v>
      </c>
      <c r="B249" s="58"/>
      <c r="C249" s="58"/>
      <c r="D249" s="58"/>
      <c r="E249" s="58"/>
      <c r="F249" s="318"/>
      <c r="G249" s="361"/>
      <c r="H249" s="362"/>
      <c r="I249" s="362"/>
      <c r="J249" s="363"/>
      <c r="K249" s="363"/>
      <c r="L249" s="363"/>
      <c r="M249" s="363"/>
      <c r="N249" s="363"/>
      <c r="O249" s="363"/>
      <c r="P249" s="394"/>
      <c r="Q249" s="364"/>
      <c r="R249" s="364"/>
      <c r="S249" s="364"/>
      <c r="T249" s="364"/>
      <c r="U249" s="364"/>
      <c r="V249" s="364"/>
      <c r="W249" s="364"/>
    </row>
    <row r="250" spans="1:23" ht="18" thickBot="1">
      <c r="A250" s="639" t="s">
        <v>267</v>
      </c>
      <c r="B250" s="639"/>
      <c r="C250" s="639"/>
      <c r="D250" s="639"/>
      <c r="E250" s="58"/>
      <c r="J250" s="337"/>
      <c r="K250" s="337"/>
      <c r="L250" s="337"/>
      <c r="M250" s="337"/>
      <c r="N250" s="337"/>
      <c r="O250" s="337"/>
      <c r="P250" s="394"/>
      <c r="Q250" s="289"/>
      <c r="R250" s="289"/>
      <c r="S250" s="289"/>
      <c r="T250" s="289"/>
      <c r="U250" s="289"/>
      <c r="V250" s="289"/>
      <c r="W250" s="289"/>
    </row>
    <row r="251" spans="1:23" ht="35.25" customHeight="1">
      <c r="A251" s="31" t="s">
        <v>2</v>
      </c>
      <c r="B251" s="31" t="s">
        <v>16</v>
      </c>
      <c r="C251" s="31" t="s">
        <v>193</v>
      </c>
      <c r="D251" s="31" t="s">
        <v>21</v>
      </c>
      <c r="E251" s="37" t="s">
        <v>22</v>
      </c>
      <c r="J251" s="409"/>
      <c r="K251" s="409"/>
      <c r="L251" s="409"/>
      <c r="M251" s="417"/>
      <c r="N251" s="337"/>
      <c r="O251" s="337"/>
      <c r="P251" s="394"/>
      <c r="Q251" s="289"/>
      <c r="R251" s="289"/>
      <c r="S251" s="289"/>
      <c r="T251" s="289"/>
      <c r="U251" s="289"/>
      <c r="V251" s="289"/>
      <c r="W251" s="289"/>
    </row>
    <row r="252" spans="1:23" ht="18.75" customHeight="1">
      <c r="A252" s="96">
        <v>1</v>
      </c>
      <c r="B252" s="33" t="s">
        <v>155</v>
      </c>
      <c r="C252" s="563">
        <v>1877.5707307875418</v>
      </c>
      <c r="D252" s="229">
        <v>1786.65895</v>
      </c>
      <c r="E252" s="144">
        <f>D252/C252</f>
        <v>0.9515801033235062</v>
      </c>
      <c r="F252" s="553"/>
      <c r="J252" s="279"/>
      <c r="K252" s="395"/>
      <c r="L252" s="396"/>
      <c r="M252" s="397"/>
      <c r="N252" s="337"/>
      <c r="O252" s="337"/>
      <c r="P252" s="394"/>
      <c r="Q252" s="308"/>
      <c r="R252" s="308"/>
      <c r="S252" s="394"/>
      <c r="T252" s="366"/>
      <c r="U252" s="289"/>
      <c r="V252" s="289"/>
      <c r="W252" s="289"/>
    </row>
    <row r="253" spans="1:23" ht="16.5">
      <c r="A253" s="96">
        <v>2</v>
      </c>
      <c r="B253" s="33" t="s">
        <v>156</v>
      </c>
      <c r="C253" s="563">
        <v>1371.1187202955816</v>
      </c>
      <c r="D253" s="229">
        <v>1336.6462</v>
      </c>
      <c r="E253" s="144">
        <f aca="true" t="shared" si="18" ref="E253:E260">D253/C253</f>
        <v>0.9748581068981756</v>
      </c>
      <c r="F253" s="553"/>
      <c r="J253" s="279"/>
      <c r="K253" s="395"/>
      <c r="L253" s="396"/>
      <c r="M253" s="397"/>
      <c r="N253" s="337"/>
      <c r="O253" s="337"/>
      <c r="P253" s="394"/>
      <c r="Q253" s="308"/>
      <c r="R253" s="308"/>
      <c r="S253" s="394"/>
      <c r="T253" s="366"/>
      <c r="U253" s="289"/>
      <c r="V253" s="289"/>
      <c r="W253" s="289"/>
    </row>
    <row r="254" spans="1:23" ht="16.5">
      <c r="A254" s="96">
        <v>3</v>
      </c>
      <c r="B254" s="33" t="s">
        <v>157</v>
      </c>
      <c r="C254" s="563">
        <v>805.677766152608</v>
      </c>
      <c r="D254" s="229">
        <v>775.66995</v>
      </c>
      <c r="E254" s="144">
        <f t="shared" si="18"/>
        <v>0.9627545683730285</v>
      </c>
      <c r="F254" s="553"/>
      <c r="J254" s="279"/>
      <c r="K254" s="395"/>
      <c r="L254" s="396"/>
      <c r="M254" s="397"/>
      <c r="N254" s="337"/>
      <c r="O254" s="337"/>
      <c r="P254" s="394"/>
      <c r="Q254" s="308"/>
      <c r="R254" s="308"/>
      <c r="S254" s="394"/>
      <c r="T254" s="366"/>
      <c r="U254" s="289"/>
      <c r="V254" s="289"/>
      <c r="W254" s="289"/>
    </row>
    <row r="255" spans="1:23" ht="16.5">
      <c r="A255" s="96">
        <v>4</v>
      </c>
      <c r="B255" s="33" t="s">
        <v>158</v>
      </c>
      <c r="C255" s="563">
        <v>1154.4602623638552</v>
      </c>
      <c r="D255" s="229">
        <v>1113.5207999999998</v>
      </c>
      <c r="E255" s="144">
        <f t="shared" si="18"/>
        <v>0.9645380064619735</v>
      </c>
      <c r="F255" s="553"/>
      <c r="J255" s="279"/>
      <c r="K255" s="395"/>
      <c r="L255" s="396"/>
      <c r="M255" s="397"/>
      <c r="N255" s="337"/>
      <c r="O255" s="337"/>
      <c r="P255" s="394"/>
      <c r="Q255" s="308"/>
      <c r="R255" s="308"/>
      <c r="S255" s="394"/>
      <c r="T255" s="366"/>
      <c r="U255" s="289"/>
      <c r="V255" s="289"/>
      <c r="W255" s="289"/>
    </row>
    <row r="256" spans="1:23" ht="16.5">
      <c r="A256" s="96">
        <v>5</v>
      </c>
      <c r="B256" s="33" t="s">
        <v>159</v>
      </c>
      <c r="C256" s="563">
        <v>1225.6303516822727</v>
      </c>
      <c r="D256" s="229">
        <v>1183.0475999999999</v>
      </c>
      <c r="E256" s="144">
        <f t="shared" si="18"/>
        <v>0.9652564481421134</v>
      </c>
      <c r="F256" s="553"/>
      <c r="J256" s="279"/>
      <c r="K256" s="395"/>
      <c r="L256" s="396"/>
      <c r="M256" s="397"/>
      <c r="N256" s="337"/>
      <c r="O256" s="337"/>
      <c r="P256" s="394"/>
      <c r="Q256" s="308"/>
      <c r="R256" s="308"/>
      <c r="S256" s="394"/>
      <c r="T256" s="366"/>
      <c r="U256" s="289"/>
      <c r="V256" s="289"/>
      <c r="W256" s="289"/>
    </row>
    <row r="257" spans="1:23" ht="16.5">
      <c r="A257" s="96">
        <v>6</v>
      </c>
      <c r="B257" s="33" t="s">
        <v>160</v>
      </c>
      <c r="C257" s="563">
        <v>894.5538718765298</v>
      </c>
      <c r="D257" s="229">
        <v>867.5407</v>
      </c>
      <c r="E257" s="144">
        <f t="shared" si="18"/>
        <v>0.9698026326577028</v>
      </c>
      <c r="F257" s="553"/>
      <c r="J257" s="279"/>
      <c r="K257" s="395"/>
      <c r="L257" s="396"/>
      <c r="M257" s="397"/>
      <c r="N257" s="337"/>
      <c r="O257" s="337"/>
      <c r="P257" s="394"/>
      <c r="Q257" s="308"/>
      <c r="R257" s="308"/>
      <c r="S257" s="394"/>
      <c r="T257" s="366"/>
      <c r="U257" s="289"/>
      <c r="V257" s="289"/>
      <c r="W257" s="289"/>
    </row>
    <row r="258" spans="1:23" ht="16.5">
      <c r="A258" s="96">
        <v>7</v>
      </c>
      <c r="B258" s="33" t="s">
        <v>161</v>
      </c>
      <c r="C258" s="563">
        <v>1314.1934460460197</v>
      </c>
      <c r="D258" s="229">
        <v>1268.9845500000001</v>
      </c>
      <c r="E258" s="144">
        <f t="shared" si="18"/>
        <v>0.9655995118663554</v>
      </c>
      <c r="F258" s="553"/>
      <c r="J258" s="279"/>
      <c r="K258" s="395"/>
      <c r="L258" s="396"/>
      <c r="M258" s="397"/>
      <c r="N258" s="337"/>
      <c r="O258" s="337"/>
      <c r="P258" s="394"/>
      <c r="Q258" s="308"/>
      <c r="R258" s="308"/>
      <c r="S258" s="394"/>
      <c r="T258" s="366"/>
      <c r="U258" s="289"/>
      <c r="V258" s="289"/>
      <c r="W258" s="289"/>
    </row>
    <row r="259" spans="1:23" ht="16.5">
      <c r="A259" s="96">
        <v>8</v>
      </c>
      <c r="B259" s="33" t="s">
        <v>162</v>
      </c>
      <c r="C259" s="563">
        <v>1278.7048507955913</v>
      </c>
      <c r="D259" s="229">
        <v>1233.7042999999999</v>
      </c>
      <c r="E259" s="144">
        <f t="shared" si="18"/>
        <v>0.9648077108899737</v>
      </c>
      <c r="F259" s="553"/>
      <c r="J259" s="279"/>
      <c r="K259" s="395"/>
      <c r="L259" s="396"/>
      <c r="M259" s="397"/>
      <c r="N259" s="337"/>
      <c r="O259" s="337"/>
      <c r="P259" s="414"/>
      <c r="Q259" s="414"/>
      <c r="R259" s="414"/>
      <c r="S259" s="394"/>
      <c r="T259" s="366"/>
      <c r="U259" s="289"/>
      <c r="V259" s="289"/>
      <c r="W259" s="289"/>
    </row>
    <row r="260" spans="1:23" ht="16.5">
      <c r="A260" s="96"/>
      <c r="B260" s="33" t="s">
        <v>19</v>
      </c>
      <c r="C260" s="563">
        <f>SUM(C252:C259)</f>
        <v>9921.91</v>
      </c>
      <c r="D260" s="229">
        <f>SUM(D252:D259)</f>
        <v>9565.773049999998</v>
      </c>
      <c r="E260" s="144">
        <f t="shared" si="18"/>
        <v>0.9641060088228978</v>
      </c>
      <c r="F260" s="553"/>
      <c r="J260" s="279"/>
      <c r="K260" s="395"/>
      <c r="L260" s="396"/>
      <c r="M260" s="397"/>
      <c r="N260" s="337"/>
      <c r="O260" s="337"/>
      <c r="P260" s="414"/>
      <c r="Q260" s="416"/>
      <c r="R260" s="416"/>
      <c r="S260" s="416"/>
      <c r="T260" s="366"/>
      <c r="U260" s="289"/>
      <c r="V260" s="289"/>
      <c r="W260" s="289"/>
    </row>
    <row r="261" spans="1:23" ht="16.5">
      <c r="A261" s="284"/>
      <c r="B261" s="418"/>
      <c r="C261" s="419"/>
      <c r="D261" s="419"/>
      <c r="E261" s="420"/>
      <c r="J261" s="351"/>
      <c r="K261" s="398"/>
      <c r="L261" s="399"/>
      <c r="M261" s="337"/>
      <c r="N261" s="337"/>
      <c r="O261" s="337"/>
      <c r="P261" s="414"/>
      <c r="Q261" s="416"/>
      <c r="R261" s="416"/>
      <c r="S261" s="416"/>
      <c r="T261" s="366"/>
      <c r="U261" s="289"/>
      <c r="V261" s="289"/>
      <c r="W261" s="289"/>
    </row>
    <row r="262" spans="1:23" ht="16.5">
      <c r="A262" s="284"/>
      <c r="B262" s="418"/>
      <c r="C262" s="419"/>
      <c r="D262" s="419"/>
      <c r="E262" s="420"/>
      <c r="J262" s="351"/>
      <c r="K262" s="398"/>
      <c r="L262" s="399"/>
      <c r="M262" s="337"/>
      <c r="N262" s="337"/>
      <c r="O262" s="337"/>
      <c r="P262" s="414"/>
      <c r="Q262" s="416"/>
      <c r="R262" s="416"/>
      <c r="S262" s="416"/>
      <c r="T262" s="366"/>
      <c r="U262" s="289"/>
      <c r="V262" s="289"/>
      <c r="W262" s="289"/>
    </row>
    <row r="263" spans="1:26" ht="15">
      <c r="A263" s="114"/>
      <c r="B263" s="151"/>
      <c r="C263" s="116"/>
      <c r="D263" s="116"/>
      <c r="E263" s="3"/>
      <c r="F263" s="9"/>
      <c r="N263" s="337"/>
      <c r="O263" s="337"/>
      <c r="P263" s="414"/>
      <c r="Q263" s="416"/>
      <c r="R263" s="416"/>
      <c r="S263" s="416"/>
      <c r="T263" s="366"/>
      <c r="U263" s="289"/>
      <c r="V263" s="289"/>
      <c r="W263" s="289"/>
      <c r="X263" s="289"/>
      <c r="Y263" s="289"/>
      <c r="Z263" s="289"/>
    </row>
    <row r="264" spans="1:26" s="365" customFormat="1" ht="16.5">
      <c r="A264" s="117" t="s">
        <v>135</v>
      </c>
      <c r="B264" s="32"/>
      <c r="C264" s="32"/>
      <c r="D264" s="32"/>
      <c r="E264" s="32"/>
      <c r="F264" s="57"/>
      <c r="G264" s="361"/>
      <c r="H264" s="362"/>
      <c r="I264" s="362"/>
      <c r="J264" s="363"/>
      <c r="K264" s="363"/>
      <c r="L264" s="363"/>
      <c r="M264" s="363"/>
      <c r="N264" s="363"/>
      <c r="O264" s="363"/>
      <c r="P264" s="363"/>
      <c r="Q264" s="364"/>
      <c r="R264" s="364"/>
      <c r="S264" s="364"/>
      <c r="T264" s="364"/>
      <c r="U264" s="364"/>
      <c r="V264" s="364"/>
      <c r="W264" s="364"/>
      <c r="X264" s="364"/>
      <c r="Y264" s="364"/>
      <c r="Z264" s="364"/>
    </row>
    <row r="265" spans="1:26" ht="17.25">
      <c r="A265" s="117"/>
      <c r="B265" s="32"/>
      <c r="C265" s="32"/>
      <c r="D265" s="32"/>
      <c r="E265" s="32"/>
      <c r="F265" s="57"/>
      <c r="J265" s="337"/>
      <c r="K265" s="337"/>
      <c r="L265" s="337"/>
      <c r="M265" s="337"/>
      <c r="N265" s="337"/>
      <c r="O265" s="337"/>
      <c r="P265" s="337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</row>
    <row r="266" spans="1:26" ht="33.75">
      <c r="A266" s="148" t="s">
        <v>12</v>
      </c>
      <c r="B266" s="148" t="s">
        <v>20</v>
      </c>
      <c r="C266" s="148" t="s">
        <v>14</v>
      </c>
      <c r="D266" s="152" t="s">
        <v>104</v>
      </c>
      <c r="E266" s="152" t="s">
        <v>105</v>
      </c>
      <c r="F266" s="153" t="s">
        <v>106</v>
      </c>
      <c r="G266" s="421"/>
      <c r="H266" s="422"/>
      <c r="I266" s="422"/>
      <c r="J266" s="337"/>
      <c r="K266" s="423"/>
      <c r="L266" s="423"/>
      <c r="M266" s="337"/>
      <c r="N266" s="337"/>
      <c r="O266" s="337"/>
      <c r="P266" s="414"/>
      <c r="Q266" s="416"/>
      <c r="R266" s="416"/>
      <c r="S266" s="416"/>
      <c r="T266" s="366"/>
      <c r="U266" s="289"/>
      <c r="V266" s="289"/>
      <c r="W266" s="289"/>
      <c r="X266" s="289"/>
      <c r="Y266" s="289"/>
      <c r="Z266" s="289"/>
    </row>
    <row r="267" spans="1:26" ht="16.5">
      <c r="A267" s="154">
        <v>9921.91</v>
      </c>
      <c r="B267" s="155">
        <v>9921.907</v>
      </c>
      <c r="C267" s="156">
        <f>B267/A267</f>
        <v>0.9999996976388618</v>
      </c>
      <c r="D267" s="154">
        <v>296.25499999999994</v>
      </c>
      <c r="E267" s="157">
        <v>296.25499999999994</v>
      </c>
      <c r="F267" s="74">
        <f>E267/D267</f>
        <v>1</v>
      </c>
      <c r="J267" s="337"/>
      <c r="K267" s="337"/>
      <c r="L267" s="337"/>
      <c r="M267" s="337"/>
      <c r="N267" s="337"/>
      <c r="O267" s="337"/>
      <c r="P267" s="394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</row>
    <row r="268" spans="1:26" ht="16.5">
      <c r="A268" s="158"/>
      <c r="B268" s="159"/>
      <c r="C268" s="160"/>
      <c r="D268" s="158"/>
      <c r="E268" s="161"/>
      <c r="F268" s="78"/>
      <c r="J268" s="337"/>
      <c r="K268" s="337"/>
      <c r="L268" s="337"/>
      <c r="M268" s="337"/>
      <c r="N268" s="337"/>
      <c r="O268" s="337"/>
      <c r="P268" s="394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</row>
    <row r="269" spans="1:26" ht="15.75" customHeight="1">
      <c r="A269" s="4"/>
      <c r="B269" s="4"/>
      <c r="C269" s="4"/>
      <c r="D269" s="4"/>
      <c r="E269" s="4"/>
      <c r="F269" s="9"/>
      <c r="G269" s="5"/>
      <c r="J269" s="337"/>
      <c r="K269" s="337"/>
      <c r="L269" s="337"/>
      <c r="M269" s="337"/>
      <c r="N269" s="337"/>
      <c r="O269" s="337"/>
      <c r="P269" s="337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</row>
    <row r="270" spans="1:26" s="365" customFormat="1" ht="16.5">
      <c r="A270" s="117" t="s">
        <v>145</v>
      </c>
      <c r="B270" s="127"/>
      <c r="C270" s="162"/>
      <c r="D270" s="127"/>
      <c r="E270" s="127"/>
      <c r="F270" s="163"/>
      <c r="G270" s="164"/>
      <c r="H270" s="375"/>
      <c r="I270" s="375"/>
      <c r="J270" s="375"/>
      <c r="K270" s="375"/>
      <c r="L270" s="375"/>
      <c r="M270" s="375"/>
      <c r="N270" s="375"/>
      <c r="O270" s="375"/>
      <c r="P270" s="375"/>
      <c r="Q270" s="376"/>
      <c r="R270" s="376"/>
      <c r="S270" s="376"/>
      <c r="T270" s="376"/>
      <c r="U270" s="364"/>
      <c r="V270" s="364"/>
      <c r="W270" s="364"/>
      <c r="X270" s="364"/>
      <c r="Y270" s="364"/>
      <c r="Z270" s="364"/>
    </row>
    <row r="271" spans="1:26" ht="17.25">
      <c r="A271" s="165"/>
      <c r="B271" s="32"/>
      <c r="C271" s="127"/>
      <c r="D271" s="648" t="s">
        <v>90</v>
      </c>
      <c r="E271" s="648"/>
      <c r="F271" s="648"/>
      <c r="G271" s="648"/>
      <c r="H271" s="425"/>
      <c r="I271" s="425"/>
      <c r="J271" s="337"/>
      <c r="K271" s="337"/>
      <c r="L271" s="337"/>
      <c r="M271" s="337"/>
      <c r="N271" s="337"/>
      <c r="O271" s="337"/>
      <c r="P271" s="337"/>
      <c r="Q271" s="289"/>
      <c r="R271" s="289"/>
      <c r="S271" s="289"/>
      <c r="T271" s="289"/>
      <c r="U271" s="289"/>
      <c r="V271" s="289"/>
      <c r="W271" s="289"/>
      <c r="X271" s="289"/>
      <c r="Y271" s="289"/>
      <c r="Z271" s="289"/>
    </row>
    <row r="272" spans="1:26" ht="47.25" customHeight="1">
      <c r="A272" s="31" t="s">
        <v>8</v>
      </c>
      <c r="B272" s="31" t="s">
        <v>9</v>
      </c>
      <c r="C272" s="31" t="s">
        <v>12</v>
      </c>
      <c r="D272" s="31" t="s">
        <v>91</v>
      </c>
      <c r="E272" s="31" t="s">
        <v>146</v>
      </c>
      <c r="F272" s="104" t="s">
        <v>92</v>
      </c>
      <c r="G272" s="31" t="s">
        <v>93</v>
      </c>
      <c r="H272" s="426"/>
      <c r="I272" s="427"/>
      <c r="J272" s="428"/>
      <c r="K272" s="429"/>
      <c r="L272" s="428"/>
      <c r="M272" s="428"/>
      <c r="N272" s="428"/>
      <c r="O272" s="428"/>
      <c r="P272" s="337"/>
      <c r="Q272" s="289"/>
      <c r="R272" s="289"/>
      <c r="S272" s="289"/>
      <c r="T272" s="289"/>
      <c r="U272" s="289"/>
      <c r="V272" s="289"/>
      <c r="W272" s="289"/>
      <c r="X272" s="289"/>
      <c r="Y272" s="289"/>
      <c r="Z272" s="289"/>
    </row>
    <row r="273" spans="1:26" ht="16.5">
      <c r="A273" s="96">
        <v>1</v>
      </c>
      <c r="B273" s="33" t="s">
        <v>155</v>
      </c>
      <c r="C273" s="166">
        <v>56.109253681327544</v>
      </c>
      <c r="D273" s="166">
        <v>55.84440955909994</v>
      </c>
      <c r="E273" s="166">
        <v>55.84440955909994</v>
      </c>
      <c r="F273" s="229">
        <f>D273-E273</f>
        <v>0</v>
      </c>
      <c r="G273" s="167">
        <f>E273/D273</f>
        <v>1</v>
      </c>
      <c r="H273" s="430"/>
      <c r="I273" s="430"/>
      <c r="Q273" s="382"/>
      <c r="R273" s="382"/>
      <c r="S273" s="382"/>
      <c r="T273" s="366"/>
      <c r="U273" s="289"/>
      <c r="V273" s="289"/>
      <c r="W273" s="289"/>
      <c r="X273" s="337"/>
      <c r="Y273" s="289"/>
      <c r="Z273" s="289"/>
    </row>
    <row r="274" spans="1:26" ht="16.5">
      <c r="A274" s="96">
        <v>2</v>
      </c>
      <c r="B274" s="33" t="s">
        <v>156</v>
      </c>
      <c r="C274" s="166">
        <v>41.1918855485742</v>
      </c>
      <c r="D274" s="166">
        <v>40.99745364910585</v>
      </c>
      <c r="E274" s="166">
        <v>40.99745364910585</v>
      </c>
      <c r="F274" s="229">
        <f aca="true" t="shared" si="19" ref="F274:F281">D274-E274</f>
        <v>0</v>
      </c>
      <c r="G274" s="167">
        <f aca="true" t="shared" si="20" ref="G274:G281">E274/D274</f>
        <v>1</v>
      </c>
      <c r="H274" s="430"/>
      <c r="I274" s="430"/>
      <c r="Q274" s="382"/>
      <c r="R274" s="382"/>
      <c r="S274" s="382"/>
      <c r="T274" s="366"/>
      <c r="U274" s="289"/>
      <c r="V274" s="289"/>
      <c r="W274" s="289"/>
      <c r="X274" s="337"/>
      <c r="Y274" s="289"/>
      <c r="Z274" s="289"/>
    </row>
    <row r="275" spans="1:26" ht="16.5">
      <c r="A275" s="96">
        <v>3</v>
      </c>
      <c r="B275" s="33" t="s">
        <v>157</v>
      </c>
      <c r="C275" s="166">
        <v>24.082629805058804</v>
      </c>
      <c r="D275" s="166">
        <v>23.968956167767573</v>
      </c>
      <c r="E275" s="166">
        <v>23.968956167767573</v>
      </c>
      <c r="F275" s="229">
        <f t="shared" si="19"/>
        <v>0</v>
      </c>
      <c r="G275" s="167">
        <f t="shared" si="20"/>
        <v>1</v>
      </c>
      <c r="H275" s="430"/>
      <c r="I275" s="430"/>
      <c r="Q275" s="382"/>
      <c r="R275" s="382"/>
      <c r="S275" s="382"/>
      <c r="T275" s="366"/>
      <c r="U275" s="289"/>
      <c r="V275" s="289"/>
      <c r="W275" s="289"/>
      <c r="X275" s="337"/>
      <c r="Y275" s="289"/>
      <c r="Z275" s="289"/>
    </row>
    <row r="276" spans="1:26" ht="16.5">
      <c r="A276" s="96">
        <v>4</v>
      </c>
      <c r="B276" s="33" t="s">
        <v>158</v>
      </c>
      <c r="C276" s="166">
        <v>34.444861607862094</v>
      </c>
      <c r="D276" s="166">
        <v>34.282276676870204</v>
      </c>
      <c r="E276" s="166">
        <v>34.282276676870204</v>
      </c>
      <c r="F276" s="229">
        <f t="shared" si="19"/>
        <v>0</v>
      </c>
      <c r="G276" s="167">
        <f t="shared" si="20"/>
        <v>1</v>
      </c>
      <c r="H276" s="430"/>
      <c r="I276" s="430"/>
      <c r="Q276" s="382"/>
      <c r="R276" s="382"/>
      <c r="S276" s="382"/>
      <c r="T276" s="366"/>
      <c r="U276" s="289"/>
      <c r="V276" s="289"/>
      <c r="W276" s="289"/>
      <c r="X276" s="337"/>
      <c r="Y276" s="289"/>
      <c r="Z276" s="289"/>
    </row>
    <row r="277" spans="1:26" ht="16.5">
      <c r="A277" s="96">
        <v>5</v>
      </c>
      <c r="B277" s="33" t="s">
        <v>159</v>
      </c>
      <c r="C277" s="166">
        <v>36.41999020460771</v>
      </c>
      <c r="D277" s="166">
        <v>36.24808236936792</v>
      </c>
      <c r="E277" s="166">
        <v>36.24808236936792</v>
      </c>
      <c r="F277" s="229">
        <f t="shared" si="19"/>
        <v>0</v>
      </c>
      <c r="G277" s="167">
        <f t="shared" si="20"/>
        <v>1</v>
      </c>
      <c r="H277" s="430"/>
      <c r="I277" s="430"/>
      <c r="Q277" s="382"/>
      <c r="R277" s="382"/>
      <c r="S277" s="382"/>
      <c r="T277" s="366"/>
      <c r="U277" s="289"/>
      <c r="V277" s="289"/>
      <c r="W277" s="289"/>
      <c r="X277" s="337"/>
      <c r="Y277" s="289"/>
      <c r="Z277" s="289"/>
    </row>
    <row r="278" spans="1:26" ht="16.5">
      <c r="A278" s="96">
        <v>6</v>
      </c>
      <c r="B278" s="33" t="s">
        <v>160</v>
      </c>
      <c r="C278" s="166">
        <v>26.973389399065574</v>
      </c>
      <c r="D278" s="166">
        <v>26.846070941410236</v>
      </c>
      <c r="E278" s="166">
        <v>26.846070941410236</v>
      </c>
      <c r="F278" s="229">
        <f t="shared" si="19"/>
        <v>0</v>
      </c>
      <c r="G278" s="167">
        <f t="shared" si="20"/>
        <v>1</v>
      </c>
      <c r="H278" s="430"/>
      <c r="I278" s="430"/>
      <c r="Q278" s="382"/>
      <c r="R278" s="382"/>
      <c r="S278" s="382"/>
      <c r="T278" s="366"/>
      <c r="U278" s="289"/>
      <c r="V278" s="289"/>
      <c r="W278" s="289"/>
      <c r="X278" s="337"/>
      <c r="Y278" s="289"/>
      <c r="Z278" s="289"/>
    </row>
    <row r="279" spans="1:26" ht="16.5">
      <c r="A279" s="96">
        <v>7</v>
      </c>
      <c r="B279" s="33" t="s">
        <v>161</v>
      </c>
      <c r="C279" s="166">
        <v>39.895807314322546</v>
      </c>
      <c r="D279" s="166">
        <v>39.707493099189094</v>
      </c>
      <c r="E279" s="166">
        <v>39.707493099189094</v>
      </c>
      <c r="F279" s="229">
        <f t="shared" si="19"/>
        <v>0</v>
      </c>
      <c r="G279" s="167">
        <f t="shared" si="20"/>
        <v>1</v>
      </c>
      <c r="H279" s="430"/>
      <c r="I279" s="430"/>
      <c r="Q279" s="382"/>
      <c r="R279" s="382"/>
      <c r="S279" s="382"/>
      <c r="T279" s="366"/>
      <c r="U279" s="289"/>
      <c r="V279" s="289"/>
      <c r="W279" s="289"/>
      <c r="X279" s="337"/>
      <c r="Y279" s="289"/>
      <c r="Z279" s="289"/>
    </row>
    <row r="280" spans="1:26" ht="16.5">
      <c r="A280" s="96">
        <v>8</v>
      </c>
      <c r="B280" s="33" t="s">
        <v>162</v>
      </c>
      <c r="C280" s="166">
        <v>38.54218243918157</v>
      </c>
      <c r="D280" s="166">
        <v>38.36025753718919</v>
      </c>
      <c r="E280" s="166">
        <v>38.36025753718919</v>
      </c>
      <c r="F280" s="229">
        <f t="shared" si="19"/>
        <v>0</v>
      </c>
      <c r="G280" s="167">
        <f t="shared" si="20"/>
        <v>1</v>
      </c>
      <c r="H280" s="430"/>
      <c r="I280" s="430"/>
      <c r="Q280" s="382"/>
      <c r="R280" s="382"/>
      <c r="S280" s="382"/>
      <c r="T280" s="366"/>
      <c r="U280" s="289"/>
      <c r="V280" s="289"/>
      <c r="W280" s="289"/>
      <c r="X280" s="337"/>
      <c r="Y280" s="289"/>
      <c r="Z280" s="289"/>
    </row>
    <row r="281" spans="1:26" ht="16.5">
      <c r="A281" s="126"/>
      <c r="B281" s="33" t="s">
        <v>10</v>
      </c>
      <c r="C281" s="168">
        <f>SUM(C273:C280)</f>
        <v>297.6600000000001</v>
      </c>
      <c r="D281" s="168">
        <f>SUM(D273:D280)</f>
        <v>296.25499999999994</v>
      </c>
      <c r="E281" s="168">
        <f>SUM(E273:E280)</f>
        <v>296.25499999999994</v>
      </c>
      <c r="F281" s="229">
        <f t="shared" si="19"/>
        <v>0</v>
      </c>
      <c r="G281" s="167">
        <f t="shared" si="20"/>
        <v>1</v>
      </c>
      <c r="H281" s="430"/>
      <c r="I281" s="430"/>
      <c r="Q281" s="289"/>
      <c r="R281" s="289"/>
      <c r="S281" s="289"/>
      <c r="T281" s="289"/>
      <c r="U281" s="289"/>
      <c r="V281" s="289"/>
      <c r="W281" s="289"/>
      <c r="X281" s="337"/>
      <c r="Y281" s="289"/>
      <c r="Z281" s="289"/>
    </row>
    <row r="282" spans="1:26" ht="15">
      <c r="A282" s="431"/>
      <c r="B282" s="299"/>
      <c r="C282" s="432"/>
      <c r="D282" s="433"/>
      <c r="E282" s="433"/>
      <c r="F282" s="434"/>
      <c r="G282" s="435"/>
      <c r="H282" s="430"/>
      <c r="I282" s="430"/>
      <c r="Q282" s="289"/>
      <c r="R282" s="289"/>
      <c r="S282" s="289"/>
      <c r="T282" s="289"/>
      <c r="U282" s="289"/>
      <c r="V282" s="289"/>
      <c r="W282" s="289"/>
      <c r="X282" s="337"/>
      <c r="Y282" s="289"/>
      <c r="Z282" s="289"/>
    </row>
    <row r="283" spans="1:26" ht="15.75">
      <c r="A283" s="431"/>
      <c r="B283" s="299"/>
      <c r="C283" s="436"/>
      <c r="D283" s="437"/>
      <c r="E283" s="437"/>
      <c r="F283" s="434"/>
      <c r="G283" s="435"/>
      <c r="H283" s="430"/>
      <c r="I283" s="430"/>
      <c r="Q283" s="289"/>
      <c r="R283" s="289"/>
      <c r="S283" s="289"/>
      <c r="T283" s="289"/>
      <c r="U283" s="289"/>
      <c r="V283" s="289"/>
      <c r="W283" s="289"/>
      <c r="X283" s="337"/>
      <c r="Y283" s="289"/>
      <c r="Z283" s="289"/>
    </row>
    <row r="284" spans="1:20" ht="15">
      <c r="A284" s="4"/>
      <c r="B284" s="4"/>
      <c r="C284" s="4"/>
      <c r="D284" s="4"/>
      <c r="E284" s="4"/>
      <c r="G284" s="346"/>
      <c r="H284" s="347"/>
      <c r="I284" s="347"/>
      <c r="J284" s="347"/>
      <c r="K284" s="347"/>
      <c r="L284" s="347"/>
      <c r="M284" s="347"/>
      <c r="N284" s="347"/>
      <c r="O284" s="347"/>
      <c r="P284" s="347"/>
      <c r="Q284" s="400"/>
      <c r="R284" s="400"/>
      <c r="S284" s="400"/>
      <c r="T284" s="400"/>
    </row>
    <row r="285" spans="1:25" ht="22.5" customHeight="1">
      <c r="A285" s="623" t="s">
        <v>75</v>
      </c>
      <c r="B285" s="623"/>
      <c r="C285" s="623"/>
      <c r="D285" s="623"/>
      <c r="E285" s="623"/>
      <c r="G285" s="346"/>
      <c r="H285" s="347"/>
      <c r="I285" s="347"/>
      <c r="J285" s="349"/>
      <c r="K285" s="349"/>
      <c r="L285" s="349"/>
      <c r="M285" s="349"/>
      <c r="N285" s="349"/>
      <c r="O285" s="349"/>
      <c r="P285" s="349"/>
      <c r="Q285" s="359"/>
      <c r="R285" s="359"/>
      <c r="S285" s="359"/>
      <c r="T285" s="359"/>
      <c r="U285" s="289"/>
      <c r="V285" s="289"/>
      <c r="W285" s="289"/>
      <c r="X285" s="289"/>
      <c r="Y285" s="289"/>
    </row>
    <row r="286" spans="1:25" ht="17.25">
      <c r="A286" s="165" t="s">
        <v>76</v>
      </c>
      <c r="B286" s="127"/>
      <c r="C286" s="162"/>
      <c r="D286" s="127"/>
      <c r="E286" s="127"/>
      <c r="F286" s="438"/>
      <c r="G286" s="346"/>
      <c r="H286" s="347"/>
      <c r="I286" s="347"/>
      <c r="J286" s="349"/>
      <c r="K286" s="349"/>
      <c r="L286" s="349"/>
      <c r="M286" s="349"/>
      <c r="N286" s="349"/>
      <c r="O286" s="349"/>
      <c r="P286" s="349"/>
      <c r="Q286" s="359"/>
      <c r="R286" s="359"/>
      <c r="S286" s="359"/>
      <c r="T286" s="359"/>
      <c r="U286" s="289"/>
      <c r="V286" s="289"/>
      <c r="W286" s="289"/>
      <c r="X286" s="289"/>
      <c r="Y286" s="289"/>
    </row>
    <row r="287" spans="1:25" ht="17.25">
      <c r="A287" s="609" t="s">
        <v>194</v>
      </c>
      <c r="B287" s="609"/>
      <c r="C287" s="609"/>
      <c r="D287" s="609"/>
      <c r="E287" s="127"/>
      <c r="F287" s="438"/>
      <c r="J287" s="337"/>
      <c r="K287" s="337"/>
      <c r="L287" s="337"/>
      <c r="M287" s="337"/>
      <c r="N287" s="337"/>
      <c r="O287" s="337"/>
      <c r="P287" s="337"/>
      <c r="Q287" s="289"/>
      <c r="R287" s="289"/>
      <c r="S287" s="289"/>
      <c r="T287" s="289"/>
      <c r="U287" s="289"/>
      <c r="V287" s="289"/>
      <c r="W287" s="289"/>
      <c r="X287" s="289"/>
      <c r="Y287" s="289"/>
    </row>
    <row r="288" spans="1:25" ht="33.75">
      <c r="A288" s="36" t="s">
        <v>68</v>
      </c>
      <c r="B288" s="36" t="s">
        <v>24</v>
      </c>
      <c r="C288" s="36" t="s">
        <v>25</v>
      </c>
      <c r="D288" s="36" t="s">
        <v>26</v>
      </c>
      <c r="E288" s="32"/>
      <c r="F288" s="439"/>
      <c r="J288" s="337"/>
      <c r="K288" s="337"/>
      <c r="L288" s="337"/>
      <c r="M288" s="337"/>
      <c r="N288" s="337"/>
      <c r="O288" s="337"/>
      <c r="P288" s="337"/>
      <c r="Q288" s="289"/>
      <c r="R288" s="289"/>
      <c r="S288" s="289"/>
      <c r="T288" s="289"/>
      <c r="U288" s="289"/>
      <c r="V288" s="289"/>
      <c r="W288" s="289"/>
      <c r="X288" s="289"/>
      <c r="Y288" s="289"/>
    </row>
    <row r="289" spans="1:25" ht="30" customHeight="1">
      <c r="A289" s="647" t="s">
        <v>142</v>
      </c>
      <c r="B289" s="170" t="s">
        <v>179</v>
      </c>
      <c r="C289" s="171" t="s">
        <v>235</v>
      </c>
      <c r="D289" s="172">
        <v>172.24</v>
      </c>
      <c r="E289" s="4"/>
      <c r="F289" s="439"/>
      <c r="J289" s="337"/>
      <c r="K289" s="337"/>
      <c r="L289" s="337"/>
      <c r="M289" s="337"/>
      <c r="N289" s="337"/>
      <c r="O289" s="337"/>
      <c r="P289" s="337"/>
      <c r="Q289" s="289"/>
      <c r="R289" s="289"/>
      <c r="S289" s="289"/>
      <c r="T289" s="289"/>
      <c r="U289" s="289"/>
      <c r="V289" s="289"/>
      <c r="W289" s="289"/>
      <c r="X289" s="289"/>
      <c r="Y289" s="289"/>
    </row>
    <row r="290" spans="1:25" ht="30.75" customHeight="1">
      <c r="A290" s="647"/>
      <c r="B290" s="170" t="s">
        <v>80</v>
      </c>
      <c r="C290" s="250" t="s">
        <v>237</v>
      </c>
      <c r="D290" s="172">
        <v>921.24</v>
      </c>
      <c r="E290" s="196"/>
      <c r="F290" s="439"/>
      <c r="I290" s="362"/>
      <c r="J290" s="337"/>
      <c r="K290" s="337"/>
      <c r="L290" s="337"/>
      <c r="M290" s="337"/>
      <c r="N290" s="337"/>
      <c r="O290" s="337"/>
      <c r="P290" s="337"/>
      <c r="Q290" s="289"/>
      <c r="R290" s="289"/>
      <c r="S290" s="289"/>
      <c r="T290" s="289"/>
      <c r="U290" s="289"/>
      <c r="V290" s="289"/>
      <c r="W290" s="289"/>
      <c r="X290" s="289"/>
      <c r="Y290" s="289"/>
    </row>
    <row r="291" spans="1:25" ht="30.75" customHeight="1">
      <c r="A291" s="647"/>
      <c r="B291" s="173" t="s">
        <v>136</v>
      </c>
      <c r="C291" s="251" t="s">
        <v>238</v>
      </c>
      <c r="D291" s="172">
        <v>1117.49</v>
      </c>
      <c r="E291" s="196"/>
      <c r="F291" s="439"/>
      <c r="I291" s="362"/>
      <c r="J291" s="337"/>
      <c r="K291" s="337"/>
      <c r="L291" s="337"/>
      <c r="M291" s="337"/>
      <c r="N291" s="337"/>
      <c r="O291" s="337"/>
      <c r="P291" s="337"/>
      <c r="Q291" s="289"/>
      <c r="R291" s="289"/>
      <c r="S291" s="289"/>
      <c r="T291" s="289"/>
      <c r="U291" s="289"/>
      <c r="V291" s="289"/>
      <c r="W291" s="289"/>
      <c r="X291" s="289"/>
      <c r="Y291" s="289"/>
    </row>
    <row r="292" spans="1:25" ht="34.5" customHeight="1" thickBot="1">
      <c r="A292" s="647"/>
      <c r="B292" s="173" t="s">
        <v>236</v>
      </c>
      <c r="C292" s="251" t="s">
        <v>239</v>
      </c>
      <c r="D292" s="172">
        <v>1473.98</v>
      </c>
      <c r="E292" s="196"/>
      <c r="F292" s="440"/>
      <c r="J292" s="337"/>
      <c r="K292" s="337"/>
      <c r="L292" s="337"/>
      <c r="M292" s="337"/>
      <c r="N292" s="337"/>
      <c r="O292" s="337"/>
      <c r="P292" s="441"/>
      <c r="Q292" s="289"/>
      <c r="R292" s="289"/>
      <c r="S292" s="337"/>
      <c r="T292" s="289"/>
      <c r="U292" s="289"/>
      <c r="V292" s="289"/>
      <c r="W292" s="289"/>
      <c r="X292" s="289"/>
      <c r="Y292" s="289"/>
    </row>
    <row r="293" spans="1:25" ht="16.5">
      <c r="A293" s="647"/>
      <c r="B293" s="655" t="s">
        <v>143</v>
      </c>
      <c r="C293" s="655"/>
      <c r="D293" s="174">
        <f>D290+D291+D292</f>
        <v>3512.71</v>
      </c>
      <c r="E293" s="135"/>
      <c r="F293" s="440"/>
      <c r="I293" s="606"/>
      <c r="J293" s="337"/>
      <c r="K293" s="337"/>
      <c r="L293" s="337"/>
      <c r="M293" s="337"/>
      <c r="N293" s="337"/>
      <c r="O293" s="337"/>
      <c r="P293" s="337"/>
      <c r="Q293" s="289"/>
      <c r="R293" s="289"/>
      <c r="S293" s="289"/>
      <c r="T293" s="289"/>
      <c r="U293" s="289"/>
      <c r="V293" s="289"/>
      <c r="W293" s="289"/>
      <c r="X293" s="289"/>
      <c r="Y293" s="289"/>
    </row>
    <row r="294" spans="1:25" ht="15">
      <c r="A294" s="400"/>
      <c r="B294" s="400"/>
      <c r="C294" s="347"/>
      <c r="D294" s="400"/>
      <c r="E294" s="400"/>
      <c r="F294" s="438"/>
      <c r="G294" s="346"/>
      <c r="H294" s="347"/>
      <c r="I294" s="607"/>
      <c r="J294" s="349"/>
      <c r="K294" s="349"/>
      <c r="L294" s="349"/>
      <c r="M294" s="349"/>
      <c r="N294" s="349"/>
      <c r="O294" s="349"/>
      <c r="P294" s="349"/>
      <c r="Q294" s="359"/>
      <c r="R294" s="359"/>
      <c r="S294" s="359"/>
      <c r="T294" s="359"/>
      <c r="U294" s="289"/>
      <c r="V294" s="289"/>
      <c r="W294" s="289"/>
      <c r="X294" s="289"/>
      <c r="Y294" s="289"/>
    </row>
    <row r="295" spans="1:25" ht="12" customHeight="1" thickBot="1">
      <c r="A295" s="400"/>
      <c r="D295" s="442"/>
      <c r="E295" s="442"/>
      <c r="H295" s="443"/>
      <c r="I295" s="608"/>
      <c r="J295" s="444"/>
      <c r="K295" s="444"/>
      <c r="L295" s="444"/>
      <c r="M295" s="444"/>
      <c r="N295" s="444"/>
      <c r="O295" s="444"/>
      <c r="P295" s="444"/>
      <c r="Q295" s="445"/>
      <c r="R295" s="445"/>
      <c r="S295" s="445"/>
      <c r="T295" s="445"/>
      <c r="U295" s="289"/>
      <c r="V295" s="289"/>
      <c r="W295" s="289"/>
      <c r="X295" s="289"/>
      <c r="Y295" s="289"/>
    </row>
    <row r="296" spans="1:25" ht="16.5">
      <c r="A296" s="121" t="s">
        <v>170</v>
      </c>
      <c r="B296" s="122"/>
      <c r="C296" s="122"/>
      <c r="D296" s="122"/>
      <c r="E296" s="123"/>
      <c r="F296" s="446"/>
      <c r="G296" s="346"/>
      <c r="H296" s="347"/>
      <c r="I296" s="347"/>
      <c r="J296" s="349"/>
      <c r="K296" s="349"/>
      <c r="L296" s="349"/>
      <c r="M296" s="349"/>
      <c r="N296" s="349"/>
      <c r="O296" s="349"/>
      <c r="P296" s="349"/>
      <c r="Q296" s="447"/>
      <c r="R296" s="447"/>
      <c r="S296" s="447"/>
      <c r="T296" s="447"/>
      <c r="U296" s="337"/>
      <c r="V296" s="289"/>
      <c r="W296" s="289"/>
      <c r="X296" s="289"/>
      <c r="Y296" s="289"/>
    </row>
    <row r="297" spans="1:25" s="365" customFormat="1" ht="16.5">
      <c r="A297" s="618" t="s">
        <v>240</v>
      </c>
      <c r="B297" s="618"/>
      <c r="C297" s="618"/>
      <c r="D297" s="618"/>
      <c r="E297" s="127"/>
      <c r="F297" s="374"/>
      <c r="G297" s="375"/>
      <c r="H297" s="375"/>
      <c r="I297" s="375"/>
      <c r="J297" s="375"/>
      <c r="K297" s="375"/>
      <c r="L297" s="375"/>
      <c r="M297" s="375"/>
      <c r="N297" s="375"/>
      <c r="O297" s="375"/>
      <c r="P297" s="375"/>
      <c r="Q297" s="376"/>
      <c r="R297" s="376"/>
      <c r="S297" s="376"/>
      <c r="T297" s="376"/>
      <c r="U297" s="364"/>
      <c r="V297" s="364"/>
      <c r="W297" s="364"/>
      <c r="X297" s="364"/>
      <c r="Y297" s="364"/>
    </row>
    <row r="298" spans="1:25" ht="17.25">
      <c r="A298" s="619" t="s">
        <v>241</v>
      </c>
      <c r="B298" s="619"/>
      <c r="C298" s="619"/>
      <c r="D298" s="619"/>
      <c r="E298" s="127" t="s">
        <v>30</v>
      </c>
      <c r="J298" s="337"/>
      <c r="K298" s="337"/>
      <c r="L298" s="337"/>
      <c r="M298" s="337"/>
      <c r="N298" s="337"/>
      <c r="O298" s="337"/>
      <c r="P298" s="337"/>
      <c r="Q298" s="289"/>
      <c r="R298" s="289"/>
      <c r="S298" s="289"/>
      <c r="T298" s="289"/>
      <c r="U298" s="289"/>
      <c r="V298" s="289"/>
      <c r="W298" s="289"/>
      <c r="X298" s="289"/>
      <c r="Y298" s="289"/>
    </row>
    <row r="299" spans="1:25" ht="34.5" thickBot="1">
      <c r="A299" s="36" t="s">
        <v>8</v>
      </c>
      <c r="B299" s="36" t="s">
        <v>9</v>
      </c>
      <c r="C299" s="36" t="s">
        <v>195</v>
      </c>
      <c r="D299" s="36" t="s">
        <v>261</v>
      </c>
      <c r="E299" s="36" t="s">
        <v>196</v>
      </c>
      <c r="F299" s="380"/>
      <c r="J299" s="337"/>
      <c r="K299" s="337"/>
      <c r="L299" s="337"/>
      <c r="M299" s="337"/>
      <c r="N299" s="337"/>
      <c r="O299" s="337"/>
      <c r="P299" s="337"/>
      <c r="Q299" s="289"/>
      <c r="R299" s="289"/>
      <c r="S299" s="289"/>
      <c r="T299" s="289"/>
      <c r="U299" s="289"/>
      <c r="V299" s="289"/>
      <c r="W299" s="289"/>
      <c r="X299" s="289"/>
      <c r="Y299" s="289"/>
    </row>
    <row r="300" spans="1:25" ht="16.5">
      <c r="A300" s="96">
        <v>1</v>
      </c>
      <c r="B300" s="33" t="s">
        <v>155</v>
      </c>
      <c r="C300" s="168">
        <v>783.5725030405808</v>
      </c>
      <c r="D300" s="229">
        <v>36.38822679706334</v>
      </c>
      <c r="E300" s="564">
        <f>D300/C300</f>
        <v>0.046438876627066646</v>
      </c>
      <c r="F300" s="380"/>
      <c r="J300" s="409"/>
      <c r="K300" s="409"/>
      <c r="L300" s="409"/>
      <c r="M300" s="417"/>
      <c r="N300" s="409"/>
      <c r="O300" s="409"/>
      <c r="P300" s="448"/>
      <c r="Q300" s="449"/>
      <c r="R300" s="449"/>
      <c r="S300" s="450"/>
      <c r="T300" s="451"/>
      <c r="U300" s="452"/>
      <c r="V300" s="449"/>
      <c r="W300" s="337"/>
      <c r="X300" s="337"/>
      <c r="Y300" s="289"/>
    </row>
    <row r="301" spans="1:25" ht="16.5">
      <c r="A301" s="96">
        <v>2</v>
      </c>
      <c r="B301" s="33" t="s">
        <v>156</v>
      </c>
      <c r="C301" s="168">
        <v>572.4616258819624</v>
      </c>
      <c r="D301" s="229">
        <v>26.949116860260673</v>
      </c>
      <c r="E301" s="564">
        <f aca="true" t="shared" si="21" ref="E301:E308">D301/C301</f>
        <v>0.04707584865403257</v>
      </c>
      <c r="F301" s="380"/>
      <c r="J301" s="279"/>
      <c r="K301" s="395"/>
      <c r="L301" s="396"/>
      <c r="M301" s="397"/>
      <c r="N301" s="395"/>
      <c r="O301" s="396"/>
      <c r="P301" s="453"/>
      <c r="Q301" s="449"/>
      <c r="R301" s="449"/>
      <c r="S301" s="450"/>
      <c r="T301" s="289"/>
      <c r="U301" s="452"/>
      <c r="V301" s="449"/>
      <c r="W301" s="337"/>
      <c r="X301" s="337"/>
      <c r="Y301" s="289"/>
    </row>
    <row r="302" spans="1:25" ht="16.5">
      <c r="A302" s="96">
        <v>3</v>
      </c>
      <c r="B302" s="33" t="s">
        <v>157</v>
      </c>
      <c r="C302" s="168">
        <v>336.2426461264254</v>
      </c>
      <c r="D302" s="229">
        <v>15.624433582193769</v>
      </c>
      <c r="E302" s="564">
        <f t="shared" si="21"/>
        <v>0.046467733234287795</v>
      </c>
      <c r="F302" s="380"/>
      <c r="J302" s="279"/>
      <c r="K302" s="395"/>
      <c r="L302" s="396"/>
      <c r="M302" s="397"/>
      <c r="N302" s="395"/>
      <c r="O302" s="396"/>
      <c r="P302" s="453"/>
      <c r="Q302" s="449"/>
      <c r="R302" s="449"/>
      <c r="S302" s="450"/>
      <c r="T302" s="289"/>
      <c r="U302" s="452"/>
      <c r="V302" s="449"/>
      <c r="W302" s="337"/>
      <c r="X302" s="337"/>
      <c r="Y302" s="289"/>
    </row>
    <row r="303" spans="1:25" ht="16.5">
      <c r="A303" s="96">
        <v>4</v>
      </c>
      <c r="B303" s="33" t="s">
        <v>158</v>
      </c>
      <c r="C303" s="168">
        <v>481.73173241551774</v>
      </c>
      <c r="D303" s="229">
        <v>22.27886408901248</v>
      </c>
      <c r="E303" s="564">
        <f t="shared" si="21"/>
        <v>0.04624744975237762</v>
      </c>
      <c r="F303" s="380"/>
      <c r="J303" s="279"/>
      <c r="K303" s="395"/>
      <c r="L303" s="396"/>
      <c r="M303" s="397"/>
      <c r="N303" s="395"/>
      <c r="O303" s="396"/>
      <c r="P303" s="453"/>
      <c r="Q303" s="449"/>
      <c r="R303" s="449"/>
      <c r="S303" s="450"/>
      <c r="T303" s="289"/>
      <c r="U303" s="452"/>
      <c r="V303" s="449"/>
      <c r="W303" s="337"/>
      <c r="X303" s="337"/>
      <c r="Y303" s="289"/>
    </row>
    <row r="304" spans="1:25" ht="16.5">
      <c r="A304" s="96">
        <v>5</v>
      </c>
      <c r="B304" s="33" t="s">
        <v>159</v>
      </c>
      <c r="C304" s="168">
        <v>511.2600858281588</v>
      </c>
      <c r="D304" s="229">
        <v>23.395686080843593</v>
      </c>
      <c r="E304" s="564">
        <f t="shared" si="21"/>
        <v>0.04576083040581264</v>
      </c>
      <c r="F304" s="380"/>
      <c r="J304" s="279"/>
      <c r="K304" s="395"/>
      <c r="L304" s="396"/>
      <c r="M304" s="397"/>
      <c r="N304" s="395"/>
      <c r="O304" s="396"/>
      <c r="P304" s="453"/>
      <c r="Q304" s="449"/>
      <c r="R304" s="449"/>
      <c r="S304" s="450"/>
      <c r="T304" s="289"/>
      <c r="U304" s="452"/>
      <c r="V304" s="449"/>
      <c r="W304" s="337"/>
      <c r="X304" s="337"/>
      <c r="Y304" s="289"/>
    </row>
    <row r="305" spans="1:25" ht="16.5">
      <c r="A305" s="96">
        <v>6</v>
      </c>
      <c r="B305" s="33" t="s">
        <v>160</v>
      </c>
      <c r="C305" s="168">
        <v>373.6017586917967</v>
      </c>
      <c r="D305" s="229">
        <v>17.753112766768034</v>
      </c>
      <c r="E305" s="564">
        <f t="shared" si="21"/>
        <v>0.047518814763967666</v>
      </c>
      <c r="F305" s="380"/>
      <c r="J305" s="279"/>
      <c r="K305" s="395"/>
      <c r="L305" s="396"/>
      <c r="M305" s="397"/>
      <c r="N305" s="395"/>
      <c r="O305" s="396"/>
      <c r="P305" s="453"/>
      <c r="Q305" s="449"/>
      <c r="R305" s="449"/>
      <c r="S305" s="450"/>
      <c r="T305" s="289"/>
      <c r="U305" s="452"/>
      <c r="V305" s="449"/>
      <c r="W305" s="337"/>
      <c r="X305" s="337"/>
      <c r="Y305" s="289"/>
    </row>
    <row r="306" spans="1:25" ht="16.5">
      <c r="A306" s="96">
        <v>7</v>
      </c>
      <c r="B306" s="33" t="s">
        <v>161</v>
      </c>
      <c r="C306" s="168">
        <v>549.1674829490455</v>
      </c>
      <c r="D306" s="229">
        <v>26.546711329473244</v>
      </c>
      <c r="E306" s="564">
        <f t="shared" si="21"/>
        <v>0.04833991842873985</v>
      </c>
      <c r="F306" s="380"/>
      <c r="I306" s="259">
        <f>143.45+50.84</f>
        <v>194.29</v>
      </c>
      <c r="J306" s="279"/>
      <c r="K306" s="395"/>
      <c r="L306" s="396"/>
      <c r="M306" s="397"/>
      <c r="N306" s="395"/>
      <c r="O306" s="396"/>
      <c r="P306" s="453"/>
      <c r="Q306" s="449"/>
      <c r="R306" s="449"/>
      <c r="S306" s="450"/>
      <c r="T306" s="289"/>
      <c r="U306" s="452"/>
      <c r="V306" s="449"/>
      <c r="W306" s="337"/>
      <c r="X306" s="337"/>
      <c r="Y306" s="289"/>
    </row>
    <row r="307" spans="1:25" ht="16.5">
      <c r="A307" s="96">
        <v>8</v>
      </c>
      <c r="B307" s="33" t="s">
        <v>162</v>
      </c>
      <c r="C307" s="168">
        <v>534.0221650665122</v>
      </c>
      <c r="D307" s="229">
        <v>25.351848494384864</v>
      </c>
      <c r="E307" s="564">
        <f t="shared" si="21"/>
        <v>0.047473401204662175</v>
      </c>
      <c r="F307" s="380"/>
      <c r="J307" s="279"/>
      <c r="K307" s="395"/>
      <c r="L307" s="396"/>
      <c r="M307" s="397"/>
      <c r="N307" s="395"/>
      <c r="O307" s="396"/>
      <c r="P307" s="453"/>
      <c r="Q307" s="449"/>
      <c r="R307" s="449"/>
      <c r="S307" s="450"/>
      <c r="T307" s="289"/>
      <c r="U307" s="452"/>
      <c r="V307" s="449"/>
      <c r="W307" s="337"/>
      <c r="X307" s="337"/>
      <c r="Y307" s="289"/>
    </row>
    <row r="308" spans="1:25" ht="16.5">
      <c r="A308" s="34"/>
      <c r="B308" s="253" t="s">
        <v>19</v>
      </c>
      <c r="C308" s="569">
        <f>SUM(C300:C307)</f>
        <v>4142.06</v>
      </c>
      <c r="D308" s="229">
        <f>SUM(D300:D307)</f>
        <v>194.288</v>
      </c>
      <c r="E308" s="564">
        <f t="shared" si="21"/>
        <v>0.04690612883444469</v>
      </c>
      <c r="F308" s="262"/>
      <c r="J308" s="279"/>
      <c r="K308" s="395"/>
      <c r="L308" s="396"/>
      <c r="M308" s="397"/>
      <c r="N308" s="395"/>
      <c r="O308" s="396"/>
      <c r="P308" s="453"/>
      <c r="Q308" s="454"/>
      <c r="R308" s="454"/>
      <c r="S308" s="454"/>
      <c r="T308" s="289"/>
      <c r="U308" s="455"/>
      <c r="V308" s="455"/>
      <c r="W308" s="455"/>
      <c r="X308" s="337"/>
      <c r="Y308" s="289"/>
    </row>
    <row r="309" spans="1:25" ht="16.5">
      <c r="A309" s="4"/>
      <c r="B309" s="4"/>
      <c r="C309" s="4"/>
      <c r="D309" s="4"/>
      <c r="E309" s="4"/>
      <c r="G309" s="456"/>
      <c r="H309" s="457"/>
      <c r="I309" s="457">
        <f>2288.77+1853.29</f>
        <v>4142.0599999999995</v>
      </c>
      <c r="J309" s="279"/>
      <c r="K309" s="395"/>
      <c r="L309" s="396"/>
      <c r="M309" s="397"/>
      <c r="N309" s="395"/>
      <c r="O309" s="396"/>
      <c r="P309" s="453"/>
      <c r="Q309" s="457"/>
      <c r="R309" s="457"/>
      <c r="S309" s="457"/>
      <c r="T309" s="457"/>
      <c r="U309" s="289"/>
      <c r="V309" s="289"/>
      <c r="W309" s="289"/>
      <c r="X309" s="289"/>
      <c r="Y309" s="289"/>
    </row>
    <row r="310" spans="1:25" s="365" customFormat="1" ht="16.5">
      <c r="A310" s="618" t="s">
        <v>262</v>
      </c>
      <c r="B310" s="618"/>
      <c r="C310" s="618"/>
      <c r="D310" s="618"/>
      <c r="E310" s="127"/>
      <c r="F310" s="374"/>
      <c r="G310" s="375"/>
      <c r="H310" s="375"/>
      <c r="I310" s="375"/>
      <c r="J310" s="375"/>
      <c r="K310" s="375"/>
      <c r="L310" s="375"/>
      <c r="M310" s="375"/>
      <c r="N310" s="375"/>
      <c r="O310" s="375"/>
      <c r="P310" s="375"/>
      <c r="Q310" s="376"/>
      <c r="R310" s="376"/>
      <c r="S310" s="376"/>
      <c r="T310" s="376"/>
      <c r="U310" s="364"/>
      <c r="V310" s="364"/>
      <c r="W310" s="364"/>
      <c r="X310" s="364"/>
      <c r="Y310" s="364"/>
    </row>
    <row r="311" spans="1:25" ht="18" thickBot="1">
      <c r="A311" s="627" t="s">
        <v>263</v>
      </c>
      <c r="B311" s="627"/>
      <c r="C311" s="627"/>
      <c r="D311" s="627"/>
      <c r="E311" s="127" t="s">
        <v>30</v>
      </c>
      <c r="J311" s="337"/>
      <c r="K311" s="337"/>
      <c r="L311" s="337"/>
      <c r="M311" s="337"/>
      <c r="N311" s="337"/>
      <c r="O311" s="337"/>
      <c r="P311" s="337"/>
      <c r="Q311" s="289"/>
      <c r="R311" s="289"/>
      <c r="S311" s="289"/>
      <c r="T311" s="289"/>
      <c r="U311" s="289"/>
      <c r="V311" s="289"/>
      <c r="W311" s="289"/>
      <c r="X311" s="289"/>
      <c r="Y311" s="289"/>
    </row>
    <row r="312" spans="1:25" ht="57" customHeight="1">
      <c r="A312" s="36" t="s">
        <v>8</v>
      </c>
      <c r="B312" s="36" t="s">
        <v>9</v>
      </c>
      <c r="C312" s="36" t="s">
        <v>192</v>
      </c>
      <c r="D312" s="36" t="s">
        <v>242</v>
      </c>
      <c r="E312" s="36" t="s">
        <v>191</v>
      </c>
      <c r="F312" s="380"/>
      <c r="J312" s="409"/>
      <c r="K312" s="409"/>
      <c r="L312" s="409"/>
      <c r="M312" s="381"/>
      <c r="N312" s="337"/>
      <c r="O312" s="337"/>
      <c r="P312" s="337"/>
      <c r="Q312" s="289"/>
      <c r="R312" s="289"/>
      <c r="S312" s="289"/>
      <c r="T312" s="289"/>
      <c r="U312" s="289"/>
      <c r="V312" s="289"/>
      <c r="W312" s="289"/>
      <c r="X312" s="289"/>
      <c r="Y312" s="289"/>
    </row>
    <row r="313" spans="1:25" ht="16.5">
      <c r="A313" s="96">
        <v>1</v>
      </c>
      <c r="B313" s="33" t="s">
        <v>155</v>
      </c>
      <c r="C313" s="168">
        <v>783.5725030405808</v>
      </c>
      <c r="D313" s="229">
        <v>37.952864123393205</v>
      </c>
      <c r="E313" s="144">
        <f>D313/C313</f>
        <v>0.04843567631089735</v>
      </c>
      <c r="I313" s="259">
        <f>103.12+45.61</f>
        <v>148.73000000000002</v>
      </c>
      <c r="J313" s="279"/>
      <c r="K313" s="395"/>
      <c r="L313" s="396"/>
      <c r="M313" s="397"/>
      <c r="N313" s="337"/>
      <c r="O313" s="337"/>
      <c r="P313" s="458"/>
      <c r="Q313" s="449"/>
      <c r="R313" s="449"/>
      <c r="S313" s="337"/>
      <c r="T313" s="289"/>
      <c r="U313" s="289"/>
      <c r="V313" s="289"/>
      <c r="W313" s="289"/>
      <c r="X313" s="289"/>
      <c r="Y313" s="289"/>
    </row>
    <row r="314" spans="1:25" ht="16.5">
      <c r="A314" s="96">
        <v>2</v>
      </c>
      <c r="B314" s="33" t="s">
        <v>156</v>
      </c>
      <c r="C314" s="168">
        <v>572.4616258819624</v>
      </c>
      <c r="D314" s="229">
        <v>14.387979719880782</v>
      </c>
      <c r="E314" s="144">
        <f aca="true" t="shared" si="22" ref="E314:E320">D314/C314</f>
        <v>0.02513352698133077</v>
      </c>
      <c r="J314" s="279"/>
      <c r="K314" s="395"/>
      <c r="L314" s="396"/>
      <c r="M314" s="397"/>
      <c r="N314" s="337"/>
      <c r="O314" s="337"/>
      <c r="P314" s="458"/>
      <c r="Q314" s="449"/>
      <c r="R314" s="449"/>
      <c r="S314" s="337"/>
      <c r="T314" s="289"/>
      <c r="U314" s="289"/>
      <c r="V314" s="289"/>
      <c r="W314" s="289"/>
      <c r="X314" s="289"/>
      <c r="Y314" s="289"/>
    </row>
    <row r="315" spans="1:25" ht="16.5">
      <c r="A315" s="96">
        <v>3</v>
      </c>
      <c r="B315" s="33" t="s">
        <v>157</v>
      </c>
      <c r="C315" s="168">
        <v>336.2426461264254</v>
      </c>
      <c r="D315" s="229">
        <v>12.543237634767802</v>
      </c>
      <c r="E315" s="144">
        <f t="shared" si="22"/>
        <v>0.03730412480174098</v>
      </c>
      <c r="J315" s="279"/>
      <c r="K315" s="395"/>
      <c r="L315" s="396"/>
      <c r="M315" s="397"/>
      <c r="N315" s="337"/>
      <c r="O315" s="337"/>
      <c r="P315" s="458"/>
      <c r="Q315" s="449"/>
      <c r="R315" s="449"/>
      <c r="S315" s="337"/>
      <c r="T315" s="289"/>
      <c r="U315" s="289"/>
      <c r="V315" s="289"/>
      <c r="W315" s="289"/>
      <c r="X315" s="289"/>
      <c r="Y315" s="289"/>
    </row>
    <row r="316" spans="1:25" ht="16.5">
      <c r="A316" s="96">
        <v>4</v>
      </c>
      <c r="B316" s="33" t="s">
        <v>158</v>
      </c>
      <c r="C316" s="168">
        <v>481.73173241551774</v>
      </c>
      <c r="D316" s="229">
        <v>17.104045349529155</v>
      </c>
      <c r="E316" s="144">
        <f t="shared" si="22"/>
        <v>0.03550533252971606</v>
      </c>
      <c r="J316" s="279"/>
      <c r="K316" s="395"/>
      <c r="L316" s="396"/>
      <c r="M316" s="397"/>
      <c r="N316" s="337"/>
      <c r="O316" s="337"/>
      <c r="P316" s="458"/>
      <c r="Q316" s="449"/>
      <c r="R316" s="449"/>
      <c r="S316" s="337"/>
      <c r="T316" s="289"/>
      <c r="U316" s="289"/>
      <c r="V316" s="289"/>
      <c r="W316" s="289"/>
      <c r="X316" s="289"/>
      <c r="Y316" s="289"/>
    </row>
    <row r="317" spans="1:25" ht="16.5">
      <c r="A317" s="96">
        <v>5</v>
      </c>
      <c r="B317" s="33" t="s">
        <v>159</v>
      </c>
      <c r="C317" s="168">
        <v>511.2600858281588</v>
      </c>
      <c r="D317" s="229">
        <v>17.781029628657876</v>
      </c>
      <c r="E317" s="144">
        <f t="shared" si="22"/>
        <v>0.03477883394682665</v>
      </c>
      <c r="J317" s="279"/>
      <c r="K317" s="395"/>
      <c r="L317" s="396"/>
      <c r="M317" s="397"/>
      <c r="N317" s="337"/>
      <c r="O317" s="337"/>
      <c r="P317" s="458"/>
      <c r="Q317" s="449"/>
      <c r="R317" s="449"/>
      <c r="S317" s="337"/>
      <c r="T317" s="289"/>
      <c r="U317" s="289"/>
      <c r="V317" s="289"/>
      <c r="W317" s="289"/>
      <c r="X317" s="289"/>
      <c r="Y317" s="289"/>
    </row>
    <row r="318" spans="1:25" ht="16.5">
      <c r="A318" s="96">
        <v>6</v>
      </c>
      <c r="B318" s="33" t="s">
        <v>160</v>
      </c>
      <c r="C318" s="168">
        <v>373.6017586917967</v>
      </c>
      <c r="D318" s="229">
        <v>11.26374400825804</v>
      </c>
      <c r="E318" s="144">
        <f t="shared" si="22"/>
        <v>0.03014906580659349</v>
      </c>
      <c r="J318" s="279"/>
      <c r="K318" s="395"/>
      <c r="L318" s="396"/>
      <c r="M318" s="397"/>
      <c r="N318" s="337"/>
      <c r="O318" s="337"/>
      <c r="P318" s="458"/>
      <c r="Q318" s="449"/>
      <c r="R318" s="449"/>
      <c r="S318" s="337"/>
      <c r="T318" s="289"/>
      <c r="U318" s="289"/>
      <c r="V318" s="289"/>
      <c r="W318" s="289"/>
      <c r="X318" s="289"/>
      <c r="Y318" s="289"/>
    </row>
    <row r="319" spans="1:25" ht="16.5">
      <c r="A319" s="96">
        <v>7</v>
      </c>
      <c r="B319" s="33" t="s">
        <v>161</v>
      </c>
      <c r="C319" s="168">
        <v>549.1674829490455</v>
      </c>
      <c r="D319" s="229">
        <v>18.892869746909476</v>
      </c>
      <c r="E319" s="144">
        <f t="shared" si="22"/>
        <v>0.0344027465818883</v>
      </c>
      <c r="J319" s="279"/>
      <c r="K319" s="395"/>
      <c r="L319" s="396"/>
      <c r="M319" s="397"/>
      <c r="N319" s="337"/>
      <c r="O319" s="337"/>
      <c r="P319" s="458"/>
      <c r="Q319" s="449"/>
      <c r="R319" s="449"/>
      <c r="S319" s="337"/>
      <c r="T319" s="289"/>
      <c r="U319" s="289"/>
      <c r="V319" s="289"/>
      <c r="W319" s="289"/>
      <c r="X319" s="289"/>
      <c r="Y319" s="289"/>
    </row>
    <row r="320" spans="1:25" ht="16.5">
      <c r="A320" s="96">
        <v>8</v>
      </c>
      <c r="B320" s="33" t="s">
        <v>162</v>
      </c>
      <c r="C320" s="168">
        <v>534.0221650665122</v>
      </c>
      <c r="D320" s="229">
        <v>18.811565188603595</v>
      </c>
      <c r="E320" s="144">
        <f t="shared" si="22"/>
        <v>0.035226188010867715</v>
      </c>
      <c r="J320" s="279"/>
      <c r="K320" s="395"/>
      <c r="L320" s="396"/>
      <c r="M320" s="397"/>
      <c r="N320" s="337"/>
      <c r="O320" s="337"/>
      <c r="P320" s="458"/>
      <c r="Q320" s="449"/>
      <c r="R320" s="449"/>
      <c r="S320" s="337"/>
      <c r="T320" s="289"/>
      <c r="U320" s="289"/>
      <c r="V320" s="289"/>
      <c r="W320" s="289"/>
      <c r="X320" s="289"/>
      <c r="Y320" s="289"/>
    </row>
    <row r="321" spans="1:25" ht="16.5">
      <c r="A321" s="34"/>
      <c r="B321" s="253" t="s">
        <v>19</v>
      </c>
      <c r="C321" s="569">
        <f>SUM(C313:C320)</f>
        <v>4142.06</v>
      </c>
      <c r="D321" s="569">
        <f>SUM(D313:D320)</f>
        <v>148.73733539999995</v>
      </c>
      <c r="E321" s="144">
        <f>D321/C321</f>
        <v>0.03590902483305407</v>
      </c>
      <c r="F321" s="262"/>
      <c r="J321" s="279"/>
      <c r="K321" s="395"/>
      <c r="L321" s="396"/>
      <c r="M321" s="397"/>
      <c r="N321" s="337"/>
      <c r="O321" s="337"/>
      <c r="P321" s="454"/>
      <c r="Q321" s="459"/>
      <c r="R321" s="459"/>
      <c r="S321" s="337"/>
      <c r="T321" s="289"/>
      <c r="U321" s="289"/>
      <c r="V321" s="289"/>
      <c r="W321" s="289"/>
      <c r="X321" s="289"/>
      <c r="Y321" s="289"/>
    </row>
    <row r="322" spans="1:25" ht="16.5">
      <c r="A322" s="342"/>
      <c r="B322" s="343"/>
      <c r="C322" s="460"/>
      <c r="D322" s="460"/>
      <c r="E322" s="358"/>
      <c r="F322" s="262"/>
      <c r="J322" s="351"/>
      <c r="K322" s="398"/>
      <c r="L322" s="399"/>
      <c r="M322" s="337"/>
      <c r="N322" s="337"/>
      <c r="O322" s="337"/>
      <c r="P322" s="454"/>
      <c r="Q322" s="459"/>
      <c r="R322" s="459"/>
      <c r="S322" s="337"/>
      <c r="T322" s="289"/>
      <c r="U322" s="289"/>
      <c r="V322" s="289"/>
      <c r="W322" s="289"/>
      <c r="X322" s="289"/>
      <c r="Y322" s="289"/>
    </row>
    <row r="323" spans="1:25" ht="16.5">
      <c r="A323" s="342"/>
      <c r="B323" s="343"/>
      <c r="C323" s="460"/>
      <c r="D323" s="460"/>
      <c r="E323" s="358"/>
      <c r="F323" s="262"/>
      <c r="J323" s="351"/>
      <c r="K323" s="398"/>
      <c r="L323" s="399"/>
      <c r="M323" s="337"/>
      <c r="N323" s="337"/>
      <c r="O323" s="337"/>
      <c r="P323" s="454"/>
      <c r="Q323" s="459"/>
      <c r="R323" s="459"/>
      <c r="S323" s="337"/>
      <c r="T323" s="289"/>
      <c r="U323" s="289"/>
      <c r="V323" s="289"/>
      <c r="W323" s="289"/>
      <c r="X323" s="289"/>
      <c r="Y323" s="289"/>
    </row>
    <row r="324" spans="1:25" ht="16.5">
      <c r="A324" s="342"/>
      <c r="B324" s="343"/>
      <c r="C324" s="460"/>
      <c r="D324" s="460"/>
      <c r="E324" s="358"/>
      <c r="F324" s="262"/>
      <c r="J324" s="351"/>
      <c r="K324" s="398"/>
      <c r="L324" s="399"/>
      <c r="M324" s="337"/>
      <c r="N324" s="337"/>
      <c r="O324" s="337"/>
      <c r="P324" s="454"/>
      <c r="Q324" s="459"/>
      <c r="R324" s="459"/>
      <c r="S324" s="337"/>
      <c r="T324" s="289"/>
      <c r="U324" s="289"/>
      <c r="V324" s="289"/>
      <c r="W324" s="289"/>
      <c r="X324" s="289"/>
      <c r="Y324" s="289"/>
    </row>
    <row r="325" spans="1:25" ht="16.5">
      <c r="A325" s="108"/>
      <c r="B325" s="109"/>
      <c r="C325" s="177"/>
      <c r="D325" s="177"/>
      <c r="E325" s="3"/>
      <c r="F325" s="8"/>
      <c r="J325" s="351"/>
      <c r="K325" s="398"/>
      <c r="L325" s="399"/>
      <c r="M325" s="337"/>
      <c r="N325" s="337"/>
      <c r="O325" s="337"/>
      <c r="P325" s="454"/>
      <c r="Q325" s="459"/>
      <c r="R325" s="459"/>
      <c r="S325" s="337"/>
      <c r="T325" s="289"/>
      <c r="U325" s="289"/>
      <c r="V325" s="289"/>
      <c r="W325" s="289"/>
      <c r="X325" s="289"/>
      <c r="Y325" s="289"/>
    </row>
    <row r="326" spans="1:25" s="336" customFormat="1" ht="16.5">
      <c r="A326" s="165" t="s">
        <v>171</v>
      </c>
      <c r="B326" s="127"/>
      <c r="C326" s="127"/>
      <c r="D326" s="127"/>
      <c r="E326" s="127"/>
      <c r="F326" s="113"/>
      <c r="G326" s="334"/>
      <c r="H326" s="335"/>
      <c r="I326" s="335"/>
      <c r="J326" s="353"/>
      <c r="K326" s="353"/>
      <c r="L326" s="353"/>
      <c r="M326" s="353"/>
      <c r="N326" s="353"/>
      <c r="O326" s="353"/>
      <c r="P326" s="353"/>
      <c r="Q326" s="314"/>
      <c r="R326" s="314"/>
      <c r="S326" s="314"/>
      <c r="T326" s="314"/>
      <c r="U326" s="314"/>
      <c r="V326" s="314"/>
      <c r="W326" s="314"/>
      <c r="X326" s="314"/>
      <c r="Y326" s="314"/>
    </row>
    <row r="327" spans="1:25" ht="17.25">
      <c r="A327" s="152" t="s">
        <v>12</v>
      </c>
      <c r="B327" s="152" t="s">
        <v>234</v>
      </c>
      <c r="C327" s="152" t="s">
        <v>31</v>
      </c>
      <c r="D327" s="152" t="s">
        <v>32</v>
      </c>
      <c r="E327" s="152" t="s">
        <v>33</v>
      </c>
      <c r="F327" s="178" t="s">
        <v>15</v>
      </c>
      <c r="G327" s="377"/>
      <c r="H327" s="378"/>
      <c r="I327" s="378"/>
      <c r="J327" s="378"/>
      <c r="K327" s="378"/>
      <c r="L327" s="378"/>
      <c r="M327" s="378"/>
      <c r="N327" s="378"/>
      <c r="O327" s="378"/>
      <c r="P327" s="378"/>
      <c r="Q327" s="379"/>
      <c r="R327" s="379"/>
      <c r="S327" s="379"/>
      <c r="T327" s="379"/>
      <c r="U327" s="289"/>
      <c r="V327" s="289"/>
      <c r="W327" s="289"/>
      <c r="X327" s="289"/>
      <c r="Y327" s="289"/>
    </row>
    <row r="328" spans="1:25" ht="16.5">
      <c r="A328" s="176">
        <v>4142.06</v>
      </c>
      <c r="B328" s="179">
        <v>194.288</v>
      </c>
      <c r="C328" s="120">
        <v>3947.33</v>
      </c>
      <c r="D328" s="136">
        <f>B328+C328</f>
        <v>4141.618</v>
      </c>
      <c r="E328" s="137">
        <f>D328/A328</f>
        <v>0.9998932898123156</v>
      </c>
      <c r="F328" s="180">
        <f>A328*85/100</f>
        <v>3520.751</v>
      </c>
      <c r="G328" s="346"/>
      <c r="H328" s="347"/>
      <c r="I328" s="347">
        <f>2144.88+1802.45</f>
        <v>3947.33</v>
      </c>
      <c r="J328" s="349"/>
      <c r="K328" s="349"/>
      <c r="L328" s="349"/>
      <c r="M328" s="349"/>
      <c r="N328" s="349"/>
      <c r="O328" s="349"/>
      <c r="P328" s="454"/>
      <c r="Q328" s="459"/>
      <c r="R328" s="459"/>
      <c r="S328" s="349"/>
      <c r="T328" s="359"/>
      <c r="U328" s="289"/>
      <c r="V328" s="289"/>
      <c r="W328" s="289"/>
      <c r="X328" s="289"/>
      <c r="Y328" s="289"/>
    </row>
    <row r="329" spans="1:25" ht="15.75">
      <c r="A329" s="461"/>
      <c r="B329" s="454"/>
      <c r="C329" s="360"/>
      <c r="D329" s="462"/>
      <c r="E329" s="463"/>
      <c r="F329" s="464"/>
      <c r="G329" s="346"/>
      <c r="H329" s="347"/>
      <c r="I329" s="347"/>
      <c r="J329" s="349"/>
      <c r="K329" s="349"/>
      <c r="L329" s="349"/>
      <c r="M329" s="349"/>
      <c r="N329" s="349"/>
      <c r="O329" s="349"/>
      <c r="P329" s="454"/>
      <c r="Q329" s="459"/>
      <c r="R329" s="459"/>
      <c r="S329" s="349"/>
      <c r="T329" s="359"/>
      <c r="U329" s="289"/>
      <c r="V329" s="289"/>
      <c r="W329" s="289"/>
      <c r="X329" s="289"/>
      <c r="Y329" s="289"/>
    </row>
    <row r="330" spans="1:29" s="365" customFormat="1" ht="16.5">
      <c r="A330" s="117" t="s">
        <v>172</v>
      </c>
      <c r="B330" s="127"/>
      <c r="C330" s="162"/>
      <c r="D330" s="127"/>
      <c r="E330" s="127"/>
      <c r="F330" s="113"/>
      <c r="G330" s="142"/>
      <c r="H330" s="362"/>
      <c r="I330" s="362"/>
      <c r="J330" s="363"/>
      <c r="K330" s="363"/>
      <c r="L330" s="363"/>
      <c r="M330" s="363"/>
      <c r="N330" s="363"/>
      <c r="O330" s="363"/>
      <c r="P330" s="363"/>
      <c r="Q330" s="364"/>
      <c r="R330" s="364"/>
      <c r="S330" s="364"/>
      <c r="T330" s="364"/>
      <c r="U330" s="364"/>
      <c r="V330" s="364"/>
      <c r="W330" s="364"/>
      <c r="X330" s="364"/>
      <c r="Y330" s="364"/>
      <c r="Z330" s="364"/>
      <c r="AA330" s="364"/>
      <c r="AB330" s="364"/>
      <c r="AC330" s="364"/>
    </row>
    <row r="331" spans="1:29" ht="18" thickBot="1">
      <c r="A331" s="627" t="s">
        <v>243</v>
      </c>
      <c r="B331" s="627"/>
      <c r="C331" s="627"/>
      <c r="D331" s="627"/>
      <c r="E331" s="127"/>
      <c r="F331" s="113"/>
      <c r="G331" s="181" t="s">
        <v>30</v>
      </c>
      <c r="H331" s="347"/>
      <c r="I331" s="347"/>
      <c r="J331" s="349"/>
      <c r="K331" s="349"/>
      <c r="L331" s="349"/>
      <c r="M331" s="349"/>
      <c r="N331" s="349"/>
      <c r="O331" s="349"/>
      <c r="P331" s="349"/>
      <c r="Q331" s="359"/>
      <c r="R331" s="359"/>
      <c r="S331" s="359"/>
      <c r="T331" s="359"/>
      <c r="U331" s="289"/>
      <c r="V331" s="289"/>
      <c r="W331" s="289"/>
      <c r="X331" s="289"/>
      <c r="Y331" s="289"/>
      <c r="Z331" s="289"/>
      <c r="AA331" s="289"/>
      <c r="AB331" s="289"/>
      <c r="AC331" s="289"/>
    </row>
    <row r="332" spans="1:29" ht="49.5">
      <c r="A332" s="31" t="s">
        <v>8</v>
      </c>
      <c r="B332" s="31" t="s">
        <v>9</v>
      </c>
      <c r="C332" s="31" t="s">
        <v>193</v>
      </c>
      <c r="D332" s="31" t="s">
        <v>244</v>
      </c>
      <c r="E332" s="31" t="s">
        <v>78</v>
      </c>
      <c r="F332" s="182" t="s">
        <v>245</v>
      </c>
      <c r="G332" s="143" t="s">
        <v>34</v>
      </c>
      <c r="H332" s="465"/>
      <c r="I332" s="466"/>
      <c r="J332" s="409"/>
      <c r="K332" s="409"/>
      <c r="L332" s="409"/>
      <c r="M332" s="381"/>
      <c r="N332" s="467"/>
      <c r="O332" s="467"/>
      <c r="P332" s="467"/>
      <c r="Q332" s="304"/>
      <c r="R332" s="304"/>
      <c r="S332" s="304"/>
      <c r="T332" s="304"/>
      <c r="U332" s="289"/>
      <c r="V332" s="289"/>
      <c r="W332" s="289"/>
      <c r="X332" s="289"/>
      <c r="Y332" s="289"/>
      <c r="Z332" s="289"/>
      <c r="AA332" s="289"/>
      <c r="AB332" s="289"/>
      <c r="AC332" s="289"/>
    </row>
    <row r="333" spans="1:29" ht="16.5">
      <c r="A333" s="96">
        <v>1</v>
      </c>
      <c r="B333" s="33" t="s">
        <v>155</v>
      </c>
      <c r="C333" s="168">
        <v>783.5725030405808</v>
      </c>
      <c r="D333" s="183">
        <v>36.38822679706334</v>
      </c>
      <c r="E333" s="563">
        <v>747.1026367263298</v>
      </c>
      <c r="F333" s="570">
        <f>D333+E333</f>
        <v>783.4908635233932</v>
      </c>
      <c r="G333" s="144">
        <f>F333/C333</f>
        <v>0.9998958111510156</v>
      </c>
      <c r="H333" s="358"/>
      <c r="I333" s="358"/>
      <c r="J333" s="279"/>
      <c r="K333" s="395"/>
      <c r="L333" s="396"/>
      <c r="M333" s="397"/>
      <c r="N333" s="468"/>
      <c r="O333" s="468"/>
      <c r="P333" s="458"/>
      <c r="Q333" s="469"/>
      <c r="R333" s="449"/>
      <c r="S333" s="468"/>
      <c r="T333" s="423"/>
      <c r="U333" s="470"/>
      <c r="V333" s="470"/>
      <c r="W333" s="470"/>
      <c r="X333" s="470"/>
      <c r="Y333" s="337"/>
      <c r="Z333" s="289"/>
      <c r="AA333" s="289"/>
      <c r="AB333" s="289"/>
      <c r="AC333" s="289"/>
    </row>
    <row r="334" spans="1:29" ht="16.5">
      <c r="A334" s="96">
        <v>2</v>
      </c>
      <c r="B334" s="33" t="s">
        <v>156</v>
      </c>
      <c r="C334" s="168">
        <v>572.4616258819624</v>
      </c>
      <c r="D334" s="183">
        <v>26.949116860260673</v>
      </c>
      <c r="E334" s="570">
        <v>545.4508972596201</v>
      </c>
      <c r="F334" s="570">
        <f aca="true" t="shared" si="23" ref="F334:F341">D334+E334</f>
        <v>572.4000141198808</v>
      </c>
      <c r="G334" s="144">
        <f aca="true" t="shared" si="24" ref="G334:G341">F334/C334</f>
        <v>0.9998923739875373</v>
      </c>
      <c r="H334" s="358"/>
      <c r="I334" s="358"/>
      <c r="J334" s="279"/>
      <c r="K334" s="395"/>
      <c r="L334" s="396"/>
      <c r="M334" s="397"/>
      <c r="N334" s="468"/>
      <c r="O334" s="468"/>
      <c r="P334" s="458"/>
      <c r="Q334" s="469"/>
      <c r="R334" s="449"/>
      <c r="S334" s="468"/>
      <c r="T334" s="423"/>
      <c r="U334" s="470"/>
      <c r="V334" s="470"/>
      <c r="W334" s="470"/>
      <c r="X334" s="470"/>
      <c r="Y334" s="337"/>
      <c r="Z334" s="289"/>
      <c r="AA334" s="289"/>
      <c r="AB334" s="289"/>
      <c r="AC334" s="289"/>
    </row>
    <row r="335" spans="1:29" ht="16.5">
      <c r="A335" s="96">
        <v>3</v>
      </c>
      <c r="B335" s="33" t="s">
        <v>157</v>
      </c>
      <c r="C335" s="168">
        <v>336.2426461264254</v>
      </c>
      <c r="D335" s="183">
        <v>15.624433582193769</v>
      </c>
      <c r="E335" s="570">
        <v>320.583127452574</v>
      </c>
      <c r="F335" s="570">
        <f t="shared" si="23"/>
        <v>336.20756103476776</v>
      </c>
      <c r="G335" s="144">
        <f t="shared" si="24"/>
        <v>0.9998956554379349</v>
      </c>
      <c r="H335" s="358"/>
      <c r="I335" s="358"/>
      <c r="J335" s="279"/>
      <c r="K335" s="395"/>
      <c r="L335" s="396"/>
      <c r="M335" s="397"/>
      <c r="N335" s="468"/>
      <c r="O335" s="468"/>
      <c r="P335" s="458"/>
      <c r="Q335" s="469"/>
      <c r="R335" s="449"/>
      <c r="S335" s="468"/>
      <c r="T335" s="423"/>
      <c r="U335" s="470"/>
      <c r="V335" s="470"/>
      <c r="W335" s="470"/>
      <c r="X335" s="470"/>
      <c r="Y335" s="337"/>
      <c r="Z335" s="289"/>
      <c r="AA335" s="289"/>
      <c r="AB335" s="289"/>
      <c r="AC335" s="289"/>
    </row>
    <row r="336" spans="1:29" ht="16.5">
      <c r="A336" s="96">
        <v>4</v>
      </c>
      <c r="B336" s="33" t="s">
        <v>158</v>
      </c>
      <c r="C336" s="168">
        <v>481.73173241551774</v>
      </c>
      <c r="D336" s="183">
        <v>22.27886408901248</v>
      </c>
      <c r="E336" s="570">
        <v>459.40317486051663</v>
      </c>
      <c r="F336" s="570">
        <f t="shared" si="23"/>
        <v>481.6820389495291</v>
      </c>
      <c r="G336" s="144">
        <f t="shared" si="24"/>
        <v>0.9998968441091902</v>
      </c>
      <c r="H336" s="358"/>
      <c r="I336" s="358"/>
      <c r="J336" s="279"/>
      <c r="K336" s="395"/>
      <c r="L336" s="396"/>
      <c r="M336" s="397"/>
      <c r="N336" s="468"/>
      <c r="O336" s="468"/>
      <c r="P336" s="458"/>
      <c r="Q336" s="469"/>
      <c r="R336" s="449"/>
      <c r="S336" s="468"/>
      <c r="T336" s="423"/>
      <c r="U336" s="470"/>
      <c r="V336" s="470"/>
      <c r="W336" s="470"/>
      <c r="X336" s="470"/>
      <c r="Y336" s="337"/>
      <c r="Z336" s="289"/>
      <c r="AA336" s="289"/>
      <c r="AB336" s="289"/>
      <c r="AC336" s="289"/>
    </row>
    <row r="337" spans="1:29" ht="16.5">
      <c r="A337" s="96">
        <v>5</v>
      </c>
      <c r="B337" s="33" t="s">
        <v>159</v>
      </c>
      <c r="C337" s="168">
        <v>511.2600858281588</v>
      </c>
      <c r="D337" s="183">
        <v>23.395686080843593</v>
      </c>
      <c r="E337" s="570">
        <v>487.8130027478143</v>
      </c>
      <c r="F337" s="570">
        <f t="shared" si="23"/>
        <v>511.2086888286579</v>
      </c>
      <c r="G337" s="144">
        <f t="shared" si="24"/>
        <v>0.9998994699548711</v>
      </c>
      <c r="H337" s="358"/>
      <c r="I337" s="358"/>
      <c r="J337" s="279"/>
      <c r="K337" s="395"/>
      <c r="L337" s="396"/>
      <c r="M337" s="397"/>
      <c r="N337" s="468"/>
      <c r="O337" s="468"/>
      <c r="P337" s="458"/>
      <c r="Q337" s="469"/>
      <c r="R337" s="449"/>
      <c r="S337" s="468"/>
      <c r="T337" s="423"/>
      <c r="U337" s="470"/>
      <c r="V337" s="470"/>
      <c r="W337" s="470"/>
      <c r="X337" s="470"/>
      <c r="Y337" s="337"/>
      <c r="Z337" s="289"/>
      <c r="AA337" s="289"/>
      <c r="AB337" s="289"/>
      <c r="AC337" s="289"/>
    </row>
    <row r="338" spans="1:29" ht="16.5">
      <c r="A338" s="96">
        <v>6</v>
      </c>
      <c r="B338" s="33" t="s">
        <v>160</v>
      </c>
      <c r="C338" s="168">
        <v>373.6017586917967</v>
      </c>
      <c r="D338" s="183">
        <v>17.753112766768034</v>
      </c>
      <c r="E338" s="570">
        <v>355.80754364149</v>
      </c>
      <c r="F338" s="570">
        <f t="shared" si="23"/>
        <v>373.560656408258</v>
      </c>
      <c r="G338" s="144">
        <f t="shared" si="24"/>
        <v>0.9998899836989992</v>
      </c>
      <c r="H338" s="358"/>
      <c r="I338" s="358"/>
      <c r="J338" s="279"/>
      <c r="K338" s="395"/>
      <c r="L338" s="396"/>
      <c r="M338" s="397"/>
      <c r="N338" s="468"/>
      <c r="O338" s="468"/>
      <c r="P338" s="458"/>
      <c r="Q338" s="469"/>
      <c r="R338" s="449"/>
      <c r="S338" s="468"/>
      <c r="T338" s="423"/>
      <c r="U338" s="470"/>
      <c r="V338" s="470"/>
      <c r="W338" s="470"/>
      <c r="X338" s="470"/>
      <c r="Y338" s="337"/>
      <c r="Z338" s="289"/>
      <c r="AA338" s="289"/>
      <c r="AB338" s="289"/>
      <c r="AC338" s="289"/>
    </row>
    <row r="339" spans="1:29" ht="16.5">
      <c r="A339" s="96">
        <v>7</v>
      </c>
      <c r="B339" s="33" t="s">
        <v>161</v>
      </c>
      <c r="C339" s="168">
        <v>549.1674829490455</v>
      </c>
      <c r="D339" s="183">
        <v>26.546711329473244</v>
      </c>
      <c r="E339" s="570">
        <v>522.5579210174362</v>
      </c>
      <c r="F339" s="570">
        <f t="shared" si="23"/>
        <v>549.1046323469095</v>
      </c>
      <c r="G339" s="144">
        <f t="shared" si="24"/>
        <v>0.9998855529431595</v>
      </c>
      <c r="H339" s="358"/>
      <c r="I339" s="358"/>
      <c r="J339" s="279"/>
      <c r="K339" s="395"/>
      <c r="L339" s="396"/>
      <c r="M339" s="397"/>
      <c r="N339" s="468"/>
      <c r="O339" s="468"/>
      <c r="P339" s="458"/>
      <c r="Q339" s="469"/>
      <c r="R339" s="449"/>
      <c r="S339" s="468"/>
      <c r="T339" s="423"/>
      <c r="U339" s="470"/>
      <c r="V339" s="470"/>
      <c r="W339" s="470"/>
      <c r="X339" s="470"/>
      <c r="Y339" s="337"/>
      <c r="Z339" s="289"/>
      <c r="AA339" s="289"/>
      <c r="AB339" s="289"/>
      <c r="AC339" s="289"/>
    </row>
    <row r="340" spans="1:29" ht="16.5">
      <c r="A340" s="96">
        <v>8</v>
      </c>
      <c r="B340" s="33" t="s">
        <v>162</v>
      </c>
      <c r="C340" s="168">
        <v>534.0221650665122</v>
      </c>
      <c r="D340" s="183">
        <v>25.351848494384864</v>
      </c>
      <c r="E340" s="570">
        <v>508.61169629421875</v>
      </c>
      <c r="F340" s="570">
        <f t="shared" si="23"/>
        <v>533.9635447886036</v>
      </c>
      <c r="G340" s="144">
        <f t="shared" si="24"/>
        <v>0.9998902287550155</v>
      </c>
      <c r="H340" s="358"/>
      <c r="I340" s="358"/>
      <c r="J340" s="279"/>
      <c r="K340" s="395"/>
      <c r="L340" s="396"/>
      <c r="M340" s="397"/>
      <c r="N340" s="468"/>
      <c r="O340" s="468"/>
      <c r="P340" s="458"/>
      <c r="Q340" s="469"/>
      <c r="R340" s="449"/>
      <c r="S340" s="468"/>
      <c r="T340" s="423"/>
      <c r="U340" s="470"/>
      <c r="V340" s="470"/>
      <c r="W340" s="470"/>
      <c r="X340" s="470"/>
      <c r="Y340" s="337"/>
      <c r="Z340" s="289"/>
      <c r="AA340" s="289"/>
      <c r="AB340" s="289"/>
      <c r="AC340" s="289"/>
    </row>
    <row r="341" spans="1:29" ht="16.5">
      <c r="A341" s="34"/>
      <c r="B341" s="253" t="s">
        <v>19</v>
      </c>
      <c r="C341" s="569">
        <f>SUM(C333:C340)</f>
        <v>4142.06</v>
      </c>
      <c r="D341" s="569">
        <f>SUM(D333:D340)</f>
        <v>194.288</v>
      </c>
      <c r="E341" s="565">
        <f>SUM(E333:E340)</f>
        <v>3947.33</v>
      </c>
      <c r="F341" s="570">
        <f t="shared" si="23"/>
        <v>4141.618</v>
      </c>
      <c r="G341" s="144">
        <f t="shared" si="24"/>
        <v>0.9998932898123156</v>
      </c>
      <c r="H341" s="358"/>
      <c r="I341" s="358"/>
      <c r="J341" s="279"/>
      <c r="K341" s="395"/>
      <c r="L341" s="396"/>
      <c r="M341" s="397"/>
      <c r="N341" s="471"/>
      <c r="O341" s="471"/>
      <c r="P341" s="454"/>
      <c r="Q341" s="469"/>
      <c r="R341" s="459"/>
      <c r="S341" s="468"/>
      <c r="T341" s="358"/>
      <c r="U341" s="472"/>
      <c r="V341" s="472"/>
      <c r="W341" s="472"/>
      <c r="X341" s="472"/>
      <c r="Y341" s="337"/>
      <c r="Z341" s="289"/>
      <c r="AA341" s="289"/>
      <c r="AB341" s="289"/>
      <c r="AC341" s="289"/>
    </row>
    <row r="342" spans="1:29" ht="16.5">
      <c r="A342" s="342"/>
      <c r="B342" s="343"/>
      <c r="C342" s="460"/>
      <c r="D342" s="473"/>
      <c r="E342" s="474"/>
      <c r="F342" s="475"/>
      <c r="G342" s="407"/>
      <c r="H342" s="358"/>
      <c r="I342" s="358"/>
      <c r="J342" s="351"/>
      <c r="K342" s="398"/>
      <c r="L342" s="399"/>
      <c r="M342" s="337"/>
      <c r="N342" s="471"/>
      <c r="O342" s="471"/>
      <c r="P342" s="454"/>
      <c r="Q342" s="469"/>
      <c r="R342" s="459"/>
      <c r="S342" s="468"/>
      <c r="T342" s="358"/>
      <c r="U342" s="472"/>
      <c r="V342" s="472"/>
      <c r="W342" s="472"/>
      <c r="X342" s="472"/>
      <c r="Y342" s="337"/>
      <c r="Z342" s="289"/>
      <c r="AA342" s="289"/>
      <c r="AB342" s="289"/>
      <c r="AC342" s="289"/>
    </row>
    <row r="343" spans="1:29" ht="17.25">
      <c r="A343" s="165" t="s">
        <v>173</v>
      </c>
      <c r="B343" s="127"/>
      <c r="C343" s="162"/>
      <c r="D343" s="127"/>
      <c r="E343" s="127"/>
      <c r="F343" s="438"/>
      <c r="J343" s="337"/>
      <c r="K343" s="337"/>
      <c r="L343" s="337"/>
      <c r="M343" s="337"/>
      <c r="N343" s="337"/>
      <c r="O343" s="337"/>
      <c r="P343" s="337"/>
      <c r="Q343" s="289"/>
      <c r="R343" s="289"/>
      <c r="S343" s="289"/>
      <c r="T343" s="289"/>
      <c r="U343" s="289"/>
      <c r="V343" s="289"/>
      <c r="W343" s="289"/>
      <c r="X343" s="289"/>
      <c r="Y343" s="289"/>
      <c r="Z343" s="289"/>
      <c r="AA343" s="289"/>
      <c r="AB343" s="289"/>
      <c r="AC343" s="289"/>
    </row>
    <row r="344" spans="1:29" ht="17.25">
      <c r="A344" s="127"/>
      <c r="B344" s="127"/>
      <c r="C344" s="162"/>
      <c r="D344" s="127"/>
      <c r="E344" s="127"/>
      <c r="F344" s="438"/>
      <c r="J344" s="337"/>
      <c r="K344" s="337"/>
      <c r="L344" s="337"/>
      <c r="M344" s="337"/>
      <c r="N344" s="337"/>
      <c r="O344" s="337"/>
      <c r="P344" s="337"/>
      <c r="Q344" s="289"/>
      <c r="R344" s="289"/>
      <c r="S344" s="289"/>
      <c r="T344" s="289"/>
      <c r="U344" s="289"/>
      <c r="V344" s="289"/>
      <c r="W344" s="289"/>
      <c r="X344" s="289"/>
      <c r="Y344" s="289"/>
      <c r="Z344" s="289"/>
      <c r="AA344" s="289"/>
      <c r="AB344" s="289"/>
      <c r="AC344" s="289"/>
    </row>
    <row r="345" spans="1:18" ht="17.25">
      <c r="A345" s="148" t="s">
        <v>12</v>
      </c>
      <c r="B345" s="148" t="s">
        <v>35</v>
      </c>
      <c r="C345" s="148" t="s">
        <v>33</v>
      </c>
      <c r="D345" s="148" t="s">
        <v>21</v>
      </c>
      <c r="E345" s="148" t="s">
        <v>22</v>
      </c>
      <c r="M345" s="337"/>
      <c r="N345" s="337"/>
      <c r="O345" s="337"/>
      <c r="P345" s="337"/>
      <c r="Q345" s="289"/>
      <c r="R345" s="289"/>
    </row>
    <row r="346" spans="1:24" ht="16.5">
      <c r="A346" s="176">
        <v>4142.06</v>
      </c>
      <c r="B346" s="184">
        <v>4141.618</v>
      </c>
      <c r="C346" s="107">
        <f>B346/A346</f>
        <v>0.9998932898123156</v>
      </c>
      <c r="D346" s="176">
        <f>D359</f>
        <v>3992.8806646000003</v>
      </c>
      <c r="E346" s="185">
        <f>D346/A346</f>
        <v>0.9639842649792615</v>
      </c>
      <c r="J346" s="337"/>
      <c r="K346" s="337"/>
      <c r="L346" s="337"/>
      <c r="M346" s="337"/>
      <c r="N346" s="337"/>
      <c r="O346" s="337"/>
      <c r="P346" s="337"/>
      <c r="Q346" s="289"/>
      <c r="R346" s="289"/>
      <c r="S346" s="289"/>
      <c r="T346" s="289"/>
      <c r="U346" s="289"/>
      <c r="V346" s="289"/>
      <c r="W346" s="289"/>
      <c r="X346" s="289"/>
    </row>
    <row r="347" spans="1:24" ht="15">
      <c r="A347" s="186"/>
      <c r="B347" s="112"/>
      <c r="C347" s="186"/>
      <c r="D347" s="106"/>
      <c r="E347" s="4"/>
      <c r="G347" s="346"/>
      <c r="H347" s="347"/>
      <c r="I347" s="347"/>
      <c r="J347" s="349"/>
      <c r="K347" s="349"/>
      <c r="L347" s="349"/>
      <c r="M347" s="349"/>
      <c r="N347" s="349"/>
      <c r="O347" s="349"/>
      <c r="P347" s="349"/>
      <c r="Q347" s="359"/>
      <c r="R347" s="359"/>
      <c r="S347" s="359"/>
      <c r="T347" s="359"/>
      <c r="U347" s="289"/>
      <c r="V347" s="289"/>
      <c r="W347" s="289"/>
      <c r="X347" s="289"/>
    </row>
    <row r="348" spans="1:24" s="365" customFormat="1" ht="16.5">
      <c r="A348" s="117" t="s">
        <v>174</v>
      </c>
      <c r="B348" s="32"/>
      <c r="C348" s="32"/>
      <c r="D348" s="32"/>
      <c r="E348" s="32"/>
      <c r="F348" s="318"/>
      <c r="G348" s="369"/>
      <c r="H348" s="370"/>
      <c r="I348" s="370"/>
      <c r="J348" s="372"/>
      <c r="K348" s="372"/>
      <c r="L348" s="372"/>
      <c r="M348" s="372"/>
      <c r="N348" s="372"/>
      <c r="O348" s="372"/>
      <c r="P348" s="372"/>
      <c r="Q348" s="373"/>
      <c r="R348" s="373"/>
      <c r="S348" s="373"/>
      <c r="T348" s="373"/>
      <c r="U348" s="364"/>
      <c r="V348" s="364"/>
      <c r="W348" s="364"/>
      <c r="X348" s="364"/>
    </row>
    <row r="349" spans="1:24" ht="18" thickBot="1">
      <c r="A349" s="627" t="s">
        <v>246</v>
      </c>
      <c r="B349" s="627"/>
      <c r="C349" s="627"/>
      <c r="D349" s="627"/>
      <c r="E349" s="127" t="s">
        <v>30</v>
      </c>
      <c r="F349" s="438"/>
      <c r="J349" s="337"/>
      <c r="K349" s="337"/>
      <c r="L349" s="337"/>
      <c r="M349" s="337"/>
      <c r="N349" s="337"/>
      <c r="O349" s="337"/>
      <c r="P349" s="337"/>
      <c r="Q349" s="289"/>
      <c r="R349" s="289"/>
      <c r="S349" s="289"/>
      <c r="T349" s="289"/>
      <c r="U349" s="289"/>
      <c r="V349" s="289"/>
      <c r="W349" s="289"/>
      <c r="X349" s="289"/>
    </row>
    <row r="350" spans="1:24" ht="33">
      <c r="A350" s="31" t="s">
        <v>8</v>
      </c>
      <c r="B350" s="31" t="s">
        <v>9</v>
      </c>
      <c r="C350" s="31" t="s">
        <v>197</v>
      </c>
      <c r="D350" s="31" t="s">
        <v>79</v>
      </c>
      <c r="E350" s="31" t="s">
        <v>36</v>
      </c>
      <c r="F350" s="438"/>
      <c r="J350" s="409"/>
      <c r="K350" s="409"/>
      <c r="L350" s="409"/>
      <c r="M350" s="381"/>
      <c r="N350" s="337"/>
      <c r="O350" s="337"/>
      <c r="P350" s="337"/>
      <c r="Q350" s="289"/>
      <c r="R350" s="289"/>
      <c r="S350" s="289"/>
      <c r="T350" s="289"/>
      <c r="U350" s="289"/>
      <c r="V350" s="289"/>
      <c r="W350" s="289"/>
      <c r="X350" s="289"/>
    </row>
    <row r="351" spans="1:24" ht="16.5">
      <c r="A351" s="96">
        <v>1</v>
      </c>
      <c r="B351" s="33" t="s">
        <v>155</v>
      </c>
      <c r="C351" s="168">
        <v>783.5725030405808</v>
      </c>
      <c r="D351" s="563">
        <v>745.5379994</v>
      </c>
      <c r="E351" s="144">
        <f>D351/C351</f>
        <v>0.9514601348401183</v>
      </c>
      <c r="F351" s="438"/>
      <c r="J351" s="279"/>
      <c r="K351" s="395"/>
      <c r="L351" s="396"/>
      <c r="M351" s="397"/>
      <c r="N351" s="337"/>
      <c r="O351" s="337"/>
      <c r="P351" s="458"/>
      <c r="Q351" s="449"/>
      <c r="R351" s="449"/>
      <c r="S351" s="337"/>
      <c r="T351" s="289"/>
      <c r="U351" s="289"/>
      <c r="V351" s="289"/>
      <c r="W351" s="289"/>
      <c r="X351" s="289"/>
    </row>
    <row r="352" spans="1:24" ht="16.5">
      <c r="A352" s="96">
        <v>2</v>
      </c>
      <c r="B352" s="33" t="s">
        <v>156</v>
      </c>
      <c r="C352" s="168">
        <v>572.4616258819624</v>
      </c>
      <c r="D352" s="563">
        <v>558.0120344</v>
      </c>
      <c r="E352" s="144">
        <f aca="true" t="shared" si="25" ref="E352:E359">D352/C352</f>
        <v>0.9747588470062064</v>
      </c>
      <c r="F352" s="438"/>
      <c r="J352" s="279"/>
      <c r="K352" s="395"/>
      <c r="L352" s="396"/>
      <c r="M352" s="397"/>
      <c r="N352" s="337"/>
      <c r="O352" s="337"/>
      <c r="P352" s="458"/>
      <c r="Q352" s="449"/>
      <c r="R352" s="449"/>
      <c r="S352" s="337"/>
      <c r="T352" s="289"/>
      <c r="U352" s="289"/>
      <c r="V352" s="289"/>
      <c r="W352" s="289"/>
      <c r="X352" s="289"/>
    </row>
    <row r="353" spans="1:24" ht="16.5">
      <c r="A353" s="96">
        <v>3</v>
      </c>
      <c r="B353" s="33" t="s">
        <v>157</v>
      </c>
      <c r="C353" s="168">
        <v>336.2426461264254</v>
      </c>
      <c r="D353" s="563">
        <v>323.6643234</v>
      </c>
      <c r="E353" s="144">
        <f t="shared" si="25"/>
        <v>0.9625915306361941</v>
      </c>
      <c r="F353" s="438"/>
      <c r="J353" s="279"/>
      <c r="K353" s="395"/>
      <c r="L353" s="396"/>
      <c r="M353" s="397"/>
      <c r="N353" s="337"/>
      <c r="O353" s="337"/>
      <c r="P353" s="458"/>
      <c r="Q353" s="449"/>
      <c r="R353" s="449"/>
      <c r="S353" s="337"/>
      <c r="T353" s="289"/>
      <c r="U353" s="289"/>
      <c r="V353" s="289"/>
      <c r="W353" s="289"/>
      <c r="X353" s="289"/>
    </row>
    <row r="354" spans="1:24" ht="16.5">
      <c r="A354" s="96">
        <v>4</v>
      </c>
      <c r="B354" s="33" t="s">
        <v>158</v>
      </c>
      <c r="C354" s="168">
        <v>481.73173241551774</v>
      </c>
      <c r="D354" s="563">
        <v>464.5779936</v>
      </c>
      <c r="E354" s="144">
        <f t="shared" si="25"/>
        <v>0.9643915115794743</v>
      </c>
      <c r="F354" s="438"/>
      <c r="J354" s="279"/>
      <c r="K354" s="395"/>
      <c r="L354" s="396"/>
      <c r="M354" s="397"/>
      <c r="N354" s="337"/>
      <c r="O354" s="337"/>
      <c r="P354" s="458"/>
      <c r="Q354" s="449"/>
      <c r="R354" s="449"/>
      <c r="S354" s="337"/>
      <c r="T354" s="289"/>
      <c r="U354" s="289"/>
      <c r="V354" s="289"/>
      <c r="W354" s="289"/>
      <c r="X354" s="289"/>
    </row>
    <row r="355" spans="1:24" ht="16.5">
      <c r="A355" s="96">
        <v>5</v>
      </c>
      <c r="B355" s="33" t="s">
        <v>159</v>
      </c>
      <c r="C355" s="168">
        <v>511.2600858281588</v>
      </c>
      <c r="D355" s="563">
        <v>493.4276592</v>
      </c>
      <c r="E355" s="144">
        <f t="shared" si="25"/>
        <v>0.9651206360080443</v>
      </c>
      <c r="F355" s="438"/>
      <c r="J355" s="279"/>
      <c r="K355" s="395"/>
      <c r="L355" s="396"/>
      <c r="M355" s="397"/>
      <c r="N355" s="337"/>
      <c r="O355" s="337"/>
      <c r="P355" s="458"/>
      <c r="Q355" s="449"/>
      <c r="R355" s="449"/>
      <c r="S355" s="337"/>
      <c r="T355" s="289"/>
      <c r="U355" s="289"/>
      <c r="V355" s="289"/>
      <c r="W355" s="289"/>
      <c r="X355" s="289"/>
    </row>
    <row r="356" spans="1:24" ht="16.5">
      <c r="A356" s="96">
        <v>6</v>
      </c>
      <c r="B356" s="33" t="s">
        <v>160</v>
      </c>
      <c r="C356" s="168">
        <v>373.6017586917967</v>
      </c>
      <c r="D356" s="563">
        <v>362.2969124</v>
      </c>
      <c r="E356" s="144">
        <f t="shared" si="25"/>
        <v>0.9697409178924057</v>
      </c>
      <c r="F356" s="438"/>
      <c r="J356" s="279"/>
      <c r="K356" s="395"/>
      <c r="L356" s="396"/>
      <c r="M356" s="397"/>
      <c r="N356" s="337"/>
      <c r="O356" s="337"/>
      <c r="P356" s="458"/>
      <c r="Q356" s="449"/>
      <c r="R356" s="449"/>
      <c r="S356" s="337"/>
      <c r="T356" s="289"/>
      <c r="U356" s="289"/>
      <c r="V356" s="289"/>
      <c r="W356" s="289"/>
      <c r="X356" s="289"/>
    </row>
    <row r="357" spans="1:24" ht="16.5">
      <c r="A357" s="96">
        <v>7</v>
      </c>
      <c r="B357" s="33" t="s">
        <v>161</v>
      </c>
      <c r="C357" s="168">
        <v>549.1674829490455</v>
      </c>
      <c r="D357" s="563">
        <v>530.2117626</v>
      </c>
      <c r="E357" s="144">
        <f t="shared" si="25"/>
        <v>0.9654828063612713</v>
      </c>
      <c r="F357" s="438"/>
      <c r="J357" s="279"/>
      <c r="K357" s="395"/>
      <c r="L357" s="396"/>
      <c r="M357" s="397"/>
      <c r="N357" s="337"/>
      <c r="O357" s="337"/>
      <c r="P357" s="458"/>
      <c r="Q357" s="449"/>
      <c r="R357" s="449"/>
      <c r="S357" s="337"/>
      <c r="T357" s="289"/>
      <c r="U357" s="289"/>
      <c r="V357" s="289"/>
      <c r="W357" s="289"/>
      <c r="X357" s="289"/>
    </row>
    <row r="358" spans="1:24" ht="16.5">
      <c r="A358" s="96">
        <v>8</v>
      </c>
      <c r="B358" s="33" t="s">
        <v>162</v>
      </c>
      <c r="C358" s="168">
        <v>534.0221650665122</v>
      </c>
      <c r="D358" s="563">
        <v>515.1519796</v>
      </c>
      <c r="E358" s="144">
        <f t="shared" si="25"/>
        <v>0.9646640407441478</v>
      </c>
      <c r="F358" s="438"/>
      <c r="J358" s="279"/>
      <c r="K358" s="395"/>
      <c r="L358" s="396"/>
      <c r="M358" s="397"/>
      <c r="N358" s="337"/>
      <c r="O358" s="337"/>
      <c r="P358" s="458"/>
      <c r="Q358" s="449"/>
      <c r="R358" s="449"/>
      <c r="S358" s="337"/>
      <c r="T358" s="289"/>
      <c r="U358" s="289"/>
      <c r="V358" s="289"/>
      <c r="W358" s="289"/>
      <c r="X358" s="289"/>
    </row>
    <row r="359" spans="1:24" ht="16.5">
      <c r="A359" s="34"/>
      <c r="B359" s="253" t="s">
        <v>19</v>
      </c>
      <c r="C359" s="569">
        <f>SUM(C351:C358)</f>
        <v>4142.06</v>
      </c>
      <c r="D359" s="565">
        <f>SUM(D351:D358)</f>
        <v>3992.8806646000003</v>
      </c>
      <c r="E359" s="144">
        <f t="shared" si="25"/>
        <v>0.9639842649792615</v>
      </c>
      <c r="F359" s="262"/>
      <c r="I359" s="259">
        <f>2185.21+1807.67</f>
        <v>3992.88</v>
      </c>
      <c r="J359" s="279"/>
      <c r="K359" s="395"/>
      <c r="L359" s="396"/>
      <c r="M359" s="397"/>
      <c r="N359" s="337"/>
      <c r="O359" s="337"/>
      <c r="P359" s="458"/>
      <c r="Q359" s="459"/>
      <c r="R359" s="459"/>
      <c r="S359" s="337"/>
      <c r="T359" s="289"/>
      <c r="U359" s="289"/>
      <c r="V359" s="289"/>
      <c r="W359" s="289"/>
      <c r="X359" s="289"/>
    </row>
    <row r="360" spans="1:24" ht="16.5">
      <c r="A360" s="351"/>
      <c r="B360" s="477"/>
      <c r="C360" s="478"/>
      <c r="D360" s="419"/>
      <c r="E360" s="420"/>
      <c r="F360" s="262"/>
      <c r="J360" s="337"/>
      <c r="K360" s="337"/>
      <c r="L360" s="337"/>
      <c r="M360" s="337"/>
      <c r="N360" s="337"/>
      <c r="O360" s="337"/>
      <c r="P360" s="454"/>
      <c r="Q360" s="459"/>
      <c r="R360" s="459"/>
      <c r="S360" s="337"/>
      <c r="T360" s="289"/>
      <c r="U360" s="289"/>
      <c r="V360" s="289"/>
      <c r="W360" s="289"/>
      <c r="X360" s="289"/>
    </row>
    <row r="361" spans="1:24" ht="16.5">
      <c r="A361" s="631" t="s">
        <v>198</v>
      </c>
      <c r="B361" s="632"/>
      <c r="C361" s="632"/>
      <c r="D361" s="632"/>
      <c r="E361" s="632"/>
      <c r="F361" s="633"/>
      <c r="G361" s="479"/>
      <c r="H361" s="400"/>
      <c r="I361" s="400"/>
      <c r="J361" s="337"/>
      <c r="K361" s="337"/>
      <c r="L361" s="337"/>
      <c r="M361" s="337"/>
      <c r="N361" s="337"/>
      <c r="O361" s="337"/>
      <c r="P361" s="454"/>
      <c r="Q361" s="459"/>
      <c r="R361" s="459"/>
      <c r="S361" s="337"/>
      <c r="T361" s="289"/>
      <c r="U361" s="289"/>
      <c r="V361" s="289"/>
      <c r="W361" s="289"/>
      <c r="X361" s="289"/>
    </row>
    <row r="362" spans="1:24" ht="16.5">
      <c r="A362" s="187" t="s">
        <v>181</v>
      </c>
      <c r="B362" s="188"/>
      <c r="C362" s="188"/>
      <c r="D362" s="188"/>
      <c r="E362" s="188"/>
      <c r="F362" s="189"/>
      <c r="G362" s="479"/>
      <c r="H362" s="400"/>
      <c r="I362" s="400"/>
      <c r="J362" s="337"/>
      <c r="K362" s="337"/>
      <c r="L362" s="337"/>
      <c r="M362" s="337"/>
      <c r="N362" s="337"/>
      <c r="O362" s="337"/>
      <c r="P362" s="454"/>
      <c r="Q362" s="459"/>
      <c r="R362" s="459"/>
      <c r="S362" s="337"/>
      <c r="T362" s="289"/>
      <c r="U362" s="289"/>
      <c r="V362" s="289"/>
      <c r="W362" s="289"/>
      <c r="X362" s="289"/>
    </row>
    <row r="363" spans="1:24" ht="43.5" customHeight="1">
      <c r="A363" s="190" t="s">
        <v>37</v>
      </c>
      <c r="B363" s="190" t="s">
        <v>16</v>
      </c>
      <c r="C363" s="190" t="s">
        <v>117</v>
      </c>
      <c r="D363" s="190" t="s">
        <v>118</v>
      </c>
      <c r="E363" s="190" t="s">
        <v>119</v>
      </c>
      <c r="F363" s="191"/>
      <c r="J363" s="337"/>
      <c r="K363" s="337"/>
      <c r="L363" s="337"/>
      <c r="M363" s="337"/>
      <c r="N363" s="337"/>
      <c r="O363" s="337"/>
      <c r="P363" s="454"/>
      <c r="Q363" s="459"/>
      <c r="R363" s="459"/>
      <c r="S363" s="337"/>
      <c r="T363" s="289"/>
      <c r="U363" s="289"/>
      <c r="V363" s="289"/>
      <c r="W363" s="289"/>
      <c r="X363" s="289"/>
    </row>
    <row r="364" spans="1:24" ht="16.5">
      <c r="A364" s="96">
        <v>1</v>
      </c>
      <c r="B364" s="33" t="s">
        <v>155</v>
      </c>
      <c r="C364" s="144">
        <f aca="true" t="shared" si="26" ref="C364:C372">E252</f>
        <v>0.9515801033235062</v>
      </c>
      <c r="D364" s="144">
        <f>E351</f>
        <v>0.9514601348401183</v>
      </c>
      <c r="E364" s="557">
        <f>C364-D364</f>
        <v>0.0001199684833879111</v>
      </c>
      <c r="F364" s="192"/>
      <c r="G364" s="286"/>
      <c r="H364" s="287"/>
      <c r="J364" s="337"/>
      <c r="K364" s="337"/>
      <c r="L364" s="337"/>
      <c r="M364" s="337"/>
      <c r="N364" s="337"/>
      <c r="O364" s="337"/>
      <c r="P364" s="454"/>
      <c r="Q364" s="459"/>
      <c r="R364" s="459"/>
      <c r="S364" s="337"/>
      <c r="T364" s="289"/>
      <c r="U364" s="289"/>
      <c r="V364" s="289"/>
      <c r="W364" s="289"/>
      <c r="X364" s="289"/>
    </row>
    <row r="365" spans="1:24" ht="16.5">
      <c r="A365" s="96">
        <v>2</v>
      </c>
      <c r="B365" s="33" t="s">
        <v>156</v>
      </c>
      <c r="C365" s="144">
        <f t="shared" si="26"/>
        <v>0.9748581068981756</v>
      </c>
      <c r="D365" s="144">
        <f aca="true" t="shared" si="27" ref="D365:D372">E352</f>
        <v>0.9747588470062064</v>
      </c>
      <c r="E365" s="557">
        <f aca="true" t="shared" si="28" ref="E365:E372">C365-D365</f>
        <v>9.92598919692389E-05</v>
      </c>
      <c r="F365" s="192"/>
      <c r="G365" s="286"/>
      <c r="H365" s="287"/>
      <c r="J365" s="337"/>
      <c r="K365" s="337"/>
      <c r="L365" s="337"/>
      <c r="M365" s="337"/>
      <c r="N365" s="337"/>
      <c r="O365" s="337"/>
      <c r="P365" s="454"/>
      <c r="Q365" s="459"/>
      <c r="R365" s="459"/>
      <c r="S365" s="337"/>
      <c r="T365" s="289"/>
      <c r="U365" s="289"/>
      <c r="V365" s="289"/>
      <c r="W365" s="289"/>
      <c r="X365" s="289"/>
    </row>
    <row r="366" spans="1:24" ht="16.5">
      <c r="A366" s="96">
        <v>3</v>
      </c>
      <c r="B366" s="33" t="s">
        <v>157</v>
      </c>
      <c r="C366" s="144">
        <f t="shared" si="26"/>
        <v>0.9627545683730285</v>
      </c>
      <c r="D366" s="144">
        <f t="shared" si="27"/>
        <v>0.9625915306361941</v>
      </c>
      <c r="E366" s="557">
        <f t="shared" si="28"/>
        <v>0.00016303773683445932</v>
      </c>
      <c r="F366" s="192"/>
      <c r="G366" s="286"/>
      <c r="H366" s="287"/>
      <c r="J366" s="337"/>
      <c r="K366" s="337"/>
      <c r="L366" s="337"/>
      <c r="M366" s="337"/>
      <c r="N366" s="337"/>
      <c r="O366" s="337"/>
      <c r="P366" s="454"/>
      <c r="Q366" s="459"/>
      <c r="R366" s="459"/>
      <c r="S366" s="337"/>
      <c r="T366" s="289"/>
      <c r="U366" s="289"/>
      <c r="V366" s="289"/>
      <c r="W366" s="289"/>
      <c r="X366" s="289"/>
    </row>
    <row r="367" spans="1:24" ht="16.5">
      <c r="A367" s="96">
        <v>4</v>
      </c>
      <c r="B367" s="33" t="s">
        <v>158</v>
      </c>
      <c r="C367" s="144">
        <f t="shared" si="26"/>
        <v>0.9645380064619735</v>
      </c>
      <c r="D367" s="144">
        <f t="shared" si="27"/>
        <v>0.9643915115794743</v>
      </c>
      <c r="E367" s="557">
        <f t="shared" si="28"/>
        <v>0.00014649488249918186</v>
      </c>
      <c r="F367" s="192"/>
      <c r="G367" s="286"/>
      <c r="H367" s="287"/>
      <c r="J367" s="337"/>
      <c r="K367" s="337"/>
      <c r="L367" s="337"/>
      <c r="M367" s="337"/>
      <c r="N367" s="337"/>
      <c r="O367" s="337"/>
      <c r="P367" s="454"/>
      <c r="Q367" s="459"/>
      <c r="R367" s="459"/>
      <c r="S367" s="337"/>
      <c r="T367" s="289"/>
      <c r="U367" s="289"/>
      <c r="V367" s="289"/>
      <c r="W367" s="289"/>
      <c r="X367" s="289"/>
    </row>
    <row r="368" spans="1:24" ht="16.5">
      <c r="A368" s="96">
        <v>5</v>
      </c>
      <c r="B368" s="33" t="s">
        <v>159</v>
      </c>
      <c r="C368" s="144">
        <f t="shared" si="26"/>
        <v>0.9652564481421134</v>
      </c>
      <c r="D368" s="144">
        <f t="shared" si="27"/>
        <v>0.9651206360080443</v>
      </c>
      <c r="E368" s="557">
        <f t="shared" si="28"/>
        <v>0.00013581213406910209</v>
      </c>
      <c r="F368" s="192"/>
      <c r="G368" s="286"/>
      <c r="H368" s="287"/>
      <c r="J368" s="337"/>
      <c r="K368" s="337"/>
      <c r="L368" s="337"/>
      <c r="M368" s="337"/>
      <c r="N368" s="337"/>
      <c r="O368" s="337"/>
      <c r="P368" s="454"/>
      <c r="Q368" s="459"/>
      <c r="R368" s="459"/>
      <c r="S368" s="337"/>
      <c r="T368" s="289"/>
      <c r="U368" s="289"/>
      <c r="V368" s="289"/>
      <c r="W368" s="289"/>
      <c r="X368" s="289"/>
    </row>
    <row r="369" spans="1:24" ht="16.5">
      <c r="A369" s="96">
        <v>6</v>
      </c>
      <c r="B369" s="33" t="s">
        <v>160</v>
      </c>
      <c r="C369" s="144">
        <f t="shared" si="26"/>
        <v>0.9698026326577028</v>
      </c>
      <c r="D369" s="144">
        <f t="shared" si="27"/>
        <v>0.9697409178924057</v>
      </c>
      <c r="E369" s="557">
        <f t="shared" si="28"/>
        <v>6.171476529714948E-05</v>
      </c>
      <c r="F369" s="192"/>
      <c r="G369" s="286"/>
      <c r="H369" s="287"/>
      <c r="J369" s="337"/>
      <c r="K369" s="337"/>
      <c r="L369" s="337"/>
      <c r="M369" s="337"/>
      <c r="N369" s="337"/>
      <c r="O369" s="337"/>
      <c r="P369" s="454"/>
      <c r="Q369" s="459"/>
      <c r="R369" s="459"/>
      <c r="S369" s="337"/>
      <c r="T369" s="289"/>
      <c r="U369" s="289"/>
      <c r="V369" s="289"/>
      <c r="W369" s="289"/>
      <c r="X369" s="289"/>
    </row>
    <row r="370" spans="1:24" ht="16.5">
      <c r="A370" s="96">
        <v>7</v>
      </c>
      <c r="B370" s="33" t="s">
        <v>161</v>
      </c>
      <c r="C370" s="144">
        <f t="shared" si="26"/>
        <v>0.9655995118663554</v>
      </c>
      <c r="D370" s="144">
        <f t="shared" si="27"/>
        <v>0.9654828063612713</v>
      </c>
      <c r="E370" s="557">
        <f t="shared" si="28"/>
        <v>0.00011670550508413591</v>
      </c>
      <c r="F370" s="192"/>
      <c r="G370" s="286"/>
      <c r="H370" s="287"/>
      <c r="J370" s="337"/>
      <c r="K370" s="337"/>
      <c r="L370" s="337"/>
      <c r="M370" s="337"/>
      <c r="N370" s="337"/>
      <c r="O370" s="337"/>
      <c r="P370" s="454"/>
      <c r="Q370" s="459"/>
      <c r="R370" s="459"/>
      <c r="S370" s="337"/>
      <c r="T370" s="289"/>
      <c r="U370" s="289"/>
      <c r="V370" s="289"/>
      <c r="W370" s="289"/>
      <c r="X370" s="289"/>
    </row>
    <row r="371" spans="1:24" ht="16.5">
      <c r="A371" s="96">
        <v>8</v>
      </c>
      <c r="B371" s="33" t="s">
        <v>162</v>
      </c>
      <c r="C371" s="144">
        <f t="shared" si="26"/>
        <v>0.9648077108899737</v>
      </c>
      <c r="D371" s="144">
        <f t="shared" si="27"/>
        <v>0.9646640407441478</v>
      </c>
      <c r="E371" s="557">
        <f t="shared" si="28"/>
        <v>0.00014367014582594706</v>
      </c>
      <c r="F371" s="192"/>
      <c r="G371" s="286"/>
      <c r="H371" s="287"/>
      <c r="J371" s="337"/>
      <c r="K371" s="337"/>
      <c r="L371" s="337"/>
      <c r="M371" s="337"/>
      <c r="N371" s="337"/>
      <c r="O371" s="337"/>
      <c r="P371" s="454"/>
      <c r="Q371" s="459"/>
      <c r="R371" s="459"/>
      <c r="S371" s="337"/>
      <c r="T371" s="289"/>
      <c r="U371" s="289"/>
      <c r="V371" s="289"/>
      <c r="W371" s="289"/>
      <c r="X371" s="289"/>
    </row>
    <row r="372" spans="1:24" ht="16.5">
      <c r="A372" s="634" t="s">
        <v>247</v>
      </c>
      <c r="B372" s="634"/>
      <c r="C372" s="557">
        <f t="shared" si="26"/>
        <v>0.9641060088228978</v>
      </c>
      <c r="D372" s="557">
        <f t="shared" si="27"/>
        <v>0.9639842649792615</v>
      </c>
      <c r="E372" s="557">
        <f t="shared" si="28"/>
        <v>0.00012174384363627944</v>
      </c>
      <c r="F372" s="192"/>
      <c r="G372" s="286"/>
      <c r="H372" s="287"/>
      <c r="J372" s="337"/>
      <c r="K372" s="337"/>
      <c r="L372" s="337"/>
      <c r="M372" s="337"/>
      <c r="N372" s="337"/>
      <c r="O372" s="337"/>
      <c r="P372" s="454"/>
      <c r="Q372" s="459"/>
      <c r="R372" s="459"/>
      <c r="S372" s="337"/>
      <c r="T372" s="289"/>
      <c r="U372" s="289"/>
      <c r="V372" s="289"/>
      <c r="W372" s="289"/>
      <c r="X372" s="289"/>
    </row>
    <row r="373" spans="1:34" s="482" customFormat="1" ht="15.75">
      <c r="A373" s="571"/>
      <c r="B373" s="572"/>
      <c r="C373" s="573"/>
      <c r="D373" s="574"/>
      <c r="E373" s="575"/>
      <c r="F373" s="483"/>
      <c r="G373" s="480"/>
      <c r="H373" s="481"/>
      <c r="I373" s="481"/>
      <c r="J373" s="484"/>
      <c r="K373" s="484"/>
      <c r="L373" s="484"/>
      <c r="M373" s="484"/>
      <c r="N373" s="484"/>
      <c r="O373" s="484"/>
      <c r="P373" s="485"/>
      <c r="Q373" s="486"/>
      <c r="R373" s="486"/>
      <c r="S373" s="484"/>
      <c r="T373" s="487"/>
      <c r="U373" s="487"/>
      <c r="V373" s="487"/>
      <c r="W373" s="487"/>
      <c r="X373" s="487"/>
      <c r="Y373" s="487"/>
      <c r="Z373" s="487"/>
      <c r="AA373" s="487"/>
      <c r="AB373" s="487"/>
      <c r="AC373" s="487"/>
      <c r="AD373" s="487"/>
      <c r="AE373" s="487"/>
      <c r="AF373" s="487"/>
      <c r="AG373" s="487"/>
      <c r="AH373" s="487"/>
    </row>
    <row r="374" spans="1:34" ht="15.75">
      <c r="A374" s="342"/>
      <c r="B374" s="343"/>
      <c r="C374" s="461"/>
      <c r="D374" s="360"/>
      <c r="E374" s="358"/>
      <c r="F374" s="262"/>
      <c r="J374" s="337"/>
      <c r="K374" s="337"/>
      <c r="L374" s="337"/>
      <c r="M374" s="337"/>
      <c r="N374" s="337"/>
      <c r="O374" s="337"/>
      <c r="P374" s="454"/>
      <c r="Q374" s="459"/>
      <c r="R374" s="459"/>
      <c r="S374" s="337"/>
      <c r="T374" s="289"/>
      <c r="U374" s="289"/>
      <c r="V374" s="289"/>
      <c r="W374" s="289"/>
      <c r="X374" s="289"/>
      <c r="Y374" s="289"/>
      <c r="Z374" s="289"/>
      <c r="AA374" s="289"/>
      <c r="AB374" s="289"/>
      <c r="AC374" s="289"/>
      <c r="AD374" s="289"/>
      <c r="AE374" s="289"/>
      <c r="AF374" s="289"/>
      <c r="AG374" s="289"/>
      <c r="AH374" s="289"/>
    </row>
    <row r="375" spans="10:34" ht="15.75" customHeight="1">
      <c r="J375" s="337"/>
      <c r="K375" s="337"/>
      <c r="L375" s="337"/>
      <c r="M375" s="337"/>
      <c r="N375" s="337"/>
      <c r="O375" s="337"/>
      <c r="P375" s="337"/>
      <c r="Q375" s="289"/>
      <c r="R375" s="289"/>
      <c r="S375" s="289"/>
      <c r="T375" s="289"/>
      <c r="U375" s="289"/>
      <c r="V375" s="289"/>
      <c r="W375" s="289"/>
      <c r="X375" s="289"/>
      <c r="Y375" s="289"/>
      <c r="Z375" s="289"/>
      <c r="AA375" s="289"/>
      <c r="AB375" s="289"/>
      <c r="AC375" s="289"/>
      <c r="AD375" s="289"/>
      <c r="AE375" s="289"/>
      <c r="AF375" s="289"/>
      <c r="AG375" s="289"/>
      <c r="AH375" s="289"/>
    </row>
    <row r="376" spans="1:34" ht="15.75" customHeight="1">
      <c r="A376" s="117" t="s">
        <v>120</v>
      </c>
      <c r="B376" s="117"/>
      <c r="C376" s="117"/>
      <c r="D376" s="32"/>
      <c r="E376" s="32"/>
      <c r="F376" s="57"/>
      <c r="G376" s="142"/>
      <c r="J376" s="337"/>
      <c r="K376" s="337"/>
      <c r="L376" s="337"/>
      <c r="M376" s="337"/>
      <c r="N376" s="337"/>
      <c r="O376" s="337"/>
      <c r="P376" s="337"/>
      <c r="Q376" s="289"/>
      <c r="R376" s="289"/>
      <c r="S376" s="289"/>
      <c r="T376" s="289"/>
      <c r="U376" s="289"/>
      <c r="V376" s="289"/>
      <c r="W376" s="289"/>
      <c r="X376" s="289"/>
      <c r="Y376" s="289"/>
      <c r="Z376" s="289"/>
      <c r="AA376" s="289"/>
      <c r="AB376" s="289"/>
      <c r="AC376" s="289"/>
      <c r="AD376" s="289"/>
      <c r="AE376" s="289"/>
      <c r="AF376" s="289"/>
      <c r="AG376" s="289"/>
      <c r="AH376" s="289"/>
    </row>
    <row r="377" spans="1:34" ht="17.25">
      <c r="A377" s="117" t="s">
        <v>121</v>
      </c>
      <c r="B377" s="117"/>
      <c r="C377" s="117"/>
      <c r="D377" s="32"/>
      <c r="E377" s="32"/>
      <c r="F377" s="57"/>
      <c r="G377" s="142"/>
      <c r="J377" s="337"/>
      <c r="K377" s="337"/>
      <c r="L377" s="337"/>
      <c r="M377" s="337"/>
      <c r="N377" s="337"/>
      <c r="O377" s="337"/>
      <c r="P377" s="337"/>
      <c r="Q377" s="289"/>
      <c r="R377" s="289"/>
      <c r="S377" s="289"/>
      <c r="T377" s="289"/>
      <c r="U377" s="289"/>
      <c r="V377" s="289"/>
      <c r="W377" s="289"/>
      <c r="X377" s="289"/>
      <c r="Y377" s="289"/>
      <c r="Z377" s="289"/>
      <c r="AA377" s="289"/>
      <c r="AB377" s="289"/>
      <c r="AC377" s="289"/>
      <c r="AD377" s="289"/>
      <c r="AE377" s="289"/>
      <c r="AF377" s="289"/>
      <c r="AG377" s="289"/>
      <c r="AH377" s="289"/>
    </row>
    <row r="378" spans="1:34" ht="18" thickBot="1">
      <c r="A378" s="117"/>
      <c r="B378" s="117"/>
      <c r="C378" s="117"/>
      <c r="D378" s="32"/>
      <c r="E378" s="32"/>
      <c r="F378" s="57"/>
      <c r="G378" s="142"/>
      <c r="J378" s="337"/>
      <c r="K378" s="337"/>
      <c r="L378" s="337"/>
      <c r="M378" s="337"/>
      <c r="N378" s="337"/>
      <c r="O378" s="337"/>
      <c r="P378" s="337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  <c r="AC378" s="289"/>
      <c r="AD378" s="289"/>
      <c r="AE378" s="289"/>
      <c r="AF378" s="289"/>
      <c r="AG378" s="289"/>
      <c r="AH378" s="289"/>
    </row>
    <row r="379" spans="1:34" ht="33">
      <c r="A379" s="31" t="s">
        <v>8</v>
      </c>
      <c r="B379" s="31" t="s">
        <v>9</v>
      </c>
      <c r="C379" s="31" t="s">
        <v>192</v>
      </c>
      <c r="D379" s="31" t="s">
        <v>254</v>
      </c>
      <c r="E379" s="31" t="s">
        <v>107</v>
      </c>
      <c r="F379" s="104" t="s">
        <v>108</v>
      </c>
      <c r="G379" s="143" t="s">
        <v>109</v>
      </c>
      <c r="H379" s="488"/>
      <c r="I379" s="488"/>
      <c r="J379" s="489"/>
      <c r="K379" s="489"/>
      <c r="L379" s="489"/>
      <c r="M379" s="490"/>
      <c r="N379" s="276"/>
      <c r="O379" s="276"/>
      <c r="P379" s="276"/>
      <c r="Q379" s="276"/>
      <c r="R379" s="276"/>
      <c r="S379" s="276"/>
      <c r="T379" s="276"/>
      <c r="U379" s="276"/>
      <c r="V379" s="276"/>
      <c r="W379" s="276"/>
      <c r="X379" s="276"/>
      <c r="Y379" s="276"/>
      <c r="Z379" s="289"/>
      <c r="AA379" s="289"/>
      <c r="AB379" s="289"/>
      <c r="AC379" s="289"/>
      <c r="AD379" s="289"/>
      <c r="AE379" s="289"/>
      <c r="AF379" s="289"/>
      <c r="AG379" s="289"/>
      <c r="AH379" s="289"/>
    </row>
    <row r="380" spans="1:34" ht="16.5">
      <c r="A380" s="96">
        <v>1</v>
      </c>
      <c r="B380" s="33" t="s">
        <v>155</v>
      </c>
      <c r="C380" s="576">
        <v>241.38</v>
      </c>
      <c r="D380" s="576">
        <v>0.9996283659393946</v>
      </c>
      <c r="E380" s="576">
        <v>240.30675672073352</v>
      </c>
      <c r="F380" s="229">
        <f>E380+D380</f>
        <v>241.30638508667292</v>
      </c>
      <c r="G380" s="144">
        <f>F380/C380</f>
        <v>0.9996950248018598</v>
      </c>
      <c r="H380" s="358"/>
      <c r="I380" s="471"/>
      <c r="J380" s="279"/>
      <c r="K380" s="491"/>
      <c r="L380" s="492"/>
      <c r="M380" s="493"/>
      <c r="N380" s="491"/>
      <c r="O380" s="492"/>
      <c r="P380" s="493"/>
      <c r="Q380" s="491"/>
      <c r="R380" s="492"/>
      <c r="S380" s="493"/>
      <c r="T380" s="491"/>
      <c r="U380" s="492"/>
      <c r="V380" s="493"/>
      <c r="W380" s="491"/>
      <c r="X380" s="492"/>
      <c r="Y380" s="493"/>
      <c r="Z380" s="289"/>
      <c r="AA380" s="289"/>
      <c r="AB380" s="289"/>
      <c r="AC380" s="289"/>
      <c r="AD380" s="289"/>
      <c r="AE380" s="289"/>
      <c r="AF380" s="289"/>
      <c r="AG380" s="289"/>
      <c r="AH380" s="289"/>
    </row>
    <row r="381" spans="1:34" ht="16.5">
      <c r="A381" s="96">
        <v>2</v>
      </c>
      <c r="B381" s="33" t="s">
        <v>156</v>
      </c>
      <c r="C381" s="576">
        <v>206.01000000000002</v>
      </c>
      <c r="D381" s="576">
        <v>0.827963837136551</v>
      </c>
      <c r="E381" s="576">
        <v>205.12639683242213</v>
      </c>
      <c r="F381" s="229">
        <f aca="true" t="shared" si="29" ref="F381:F388">E381+D381</f>
        <v>205.9543606695587</v>
      </c>
      <c r="G381" s="144">
        <f aca="true" t="shared" si="30" ref="G381:G388">F381/C381</f>
        <v>0.9997299192736211</v>
      </c>
      <c r="H381" s="358"/>
      <c r="I381" s="471"/>
      <c r="J381" s="279"/>
      <c r="K381" s="491"/>
      <c r="L381" s="492"/>
      <c r="M381" s="493"/>
      <c r="N381" s="491"/>
      <c r="O381" s="492"/>
      <c r="P381" s="493"/>
      <c r="Q381" s="491"/>
      <c r="R381" s="492"/>
      <c r="S381" s="493"/>
      <c r="T381" s="491"/>
      <c r="U381" s="492"/>
      <c r="V381" s="493"/>
      <c r="W381" s="491"/>
      <c r="X381" s="492"/>
      <c r="Y381" s="493"/>
      <c r="Z381" s="289"/>
      <c r="AA381" s="289"/>
      <c r="AB381" s="289"/>
      <c r="AC381" s="289"/>
      <c r="AD381" s="289"/>
      <c r="AE381" s="289"/>
      <c r="AF381" s="289"/>
      <c r="AG381" s="289"/>
      <c r="AH381" s="289"/>
    </row>
    <row r="382" spans="1:34" ht="16.5">
      <c r="A382" s="96">
        <v>3</v>
      </c>
      <c r="B382" s="33" t="s">
        <v>157</v>
      </c>
      <c r="C382" s="576">
        <v>142.56</v>
      </c>
      <c r="D382" s="576">
        <v>0.6058183321884079</v>
      </c>
      <c r="E382" s="576">
        <v>141.95316281411766</v>
      </c>
      <c r="F382" s="229">
        <f t="shared" si="29"/>
        <v>142.55898114630608</v>
      </c>
      <c r="G382" s="144">
        <f t="shared" si="30"/>
        <v>0.9999928531587127</v>
      </c>
      <c r="H382" s="358"/>
      <c r="I382" s="471"/>
      <c r="J382" s="279"/>
      <c r="K382" s="491"/>
      <c r="L382" s="492"/>
      <c r="M382" s="493"/>
      <c r="N382" s="491"/>
      <c r="O382" s="492"/>
      <c r="P382" s="493"/>
      <c r="Q382" s="491"/>
      <c r="R382" s="492"/>
      <c r="S382" s="493"/>
      <c r="T382" s="491"/>
      <c r="U382" s="492"/>
      <c r="V382" s="493"/>
      <c r="W382" s="491"/>
      <c r="X382" s="492"/>
      <c r="Y382" s="493"/>
      <c r="Z382" s="289"/>
      <c r="AA382" s="289"/>
      <c r="AB382" s="289"/>
      <c r="AC382" s="289"/>
      <c r="AD382" s="289"/>
      <c r="AE382" s="289"/>
      <c r="AF382" s="289"/>
      <c r="AG382" s="289"/>
      <c r="AH382" s="289"/>
    </row>
    <row r="383" spans="1:34" ht="16.5">
      <c r="A383" s="96">
        <v>4</v>
      </c>
      <c r="B383" s="33" t="s">
        <v>158</v>
      </c>
      <c r="C383" s="576">
        <v>164.02499999999998</v>
      </c>
      <c r="D383" s="576">
        <v>0.6767963223529015</v>
      </c>
      <c r="E383" s="576">
        <v>163.3527793469728</v>
      </c>
      <c r="F383" s="229">
        <f t="shared" si="29"/>
        <v>164.0295756693257</v>
      </c>
      <c r="G383" s="144">
        <f t="shared" si="30"/>
        <v>1.000027896170253</v>
      </c>
      <c r="H383" s="358"/>
      <c r="I383" s="471"/>
      <c r="J383" s="279"/>
      <c r="K383" s="491"/>
      <c r="L383" s="492"/>
      <c r="M383" s="493"/>
      <c r="N383" s="491"/>
      <c r="O383" s="492"/>
      <c r="P383" s="493"/>
      <c r="Q383" s="491"/>
      <c r="R383" s="492"/>
      <c r="S383" s="493"/>
      <c r="T383" s="491"/>
      <c r="U383" s="492"/>
      <c r="V383" s="493"/>
      <c r="W383" s="491"/>
      <c r="X383" s="492"/>
      <c r="Y383" s="493"/>
      <c r="Z383" s="289"/>
      <c r="AA383" s="289"/>
      <c r="AB383" s="289"/>
      <c r="AC383" s="289"/>
      <c r="AD383" s="289"/>
      <c r="AE383" s="289"/>
      <c r="AF383" s="289"/>
      <c r="AG383" s="289"/>
      <c r="AH383" s="289"/>
    </row>
    <row r="384" spans="1:34" ht="16.5">
      <c r="A384" s="96">
        <v>5</v>
      </c>
      <c r="B384" s="33" t="s">
        <v>159</v>
      </c>
      <c r="C384" s="576">
        <v>205.46999999999997</v>
      </c>
      <c r="D384" s="576">
        <v>0.8472588344896382</v>
      </c>
      <c r="E384" s="576">
        <v>204.56693667032155</v>
      </c>
      <c r="F384" s="229">
        <f t="shared" si="29"/>
        <v>205.4141955048112</v>
      </c>
      <c r="G384" s="144">
        <f t="shared" si="30"/>
        <v>0.9997284056300737</v>
      </c>
      <c r="H384" s="358"/>
      <c r="I384" s="471"/>
      <c r="J384" s="279"/>
      <c r="K384" s="491"/>
      <c r="L384" s="492"/>
      <c r="M384" s="493"/>
      <c r="N384" s="491"/>
      <c r="O384" s="492"/>
      <c r="P384" s="493"/>
      <c r="Q384" s="491"/>
      <c r="R384" s="492"/>
      <c r="S384" s="493"/>
      <c r="T384" s="491"/>
      <c r="U384" s="492"/>
      <c r="V384" s="493"/>
      <c r="W384" s="491"/>
      <c r="X384" s="492"/>
      <c r="Y384" s="493"/>
      <c r="Z384" s="289"/>
      <c r="AA384" s="289"/>
      <c r="AB384" s="289"/>
      <c r="AC384" s="289"/>
      <c r="AD384" s="289"/>
      <c r="AE384" s="289"/>
      <c r="AF384" s="289"/>
      <c r="AG384" s="289"/>
      <c r="AH384" s="289"/>
    </row>
    <row r="385" spans="1:34" ht="16.5">
      <c r="A385" s="96">
        <v>6</v>
      </c>
      <c r="B385" s="33" t="s">
        <v>160</v>
      </c>
      <c r="C385" s="576">
        <v>120.96</v>
      </c>
      <c r="D385" s="576">
        <v>0.4722656195234939</v>
      </c>
      <c r="E385" s="576">
        <v>120.49196211590305</v>
      </c>
      <c r="F385" s="229">
        <f t="shared" si="29"/>
        <v>120.96422773542655</v>
      </c>
      <c r="G385" s="144">
        <f t="shared" si="30"/>
        <v>1.0000349515164233</v>
      </c>
      <c r="H385" s="358"/>
      <c r="I385" s="471"/>
      <c r="J385" s="279"/>
      <c r="K385" s="491"/>
      <c r="L385" s="492"/>
      <c r="M385" s="493"/>
      <c r="N385" s="491"/>
      <c r="O385" s="492"/>
      <c r="P385" s="493"/>
      <c r="Q385" s="491"/>
      <c r="R385" s="492"/>
      <c r="S385" s="493"/>
      <c r="T385" s="491"/>
      <c r="U385" s="492"/>
      <c r="V385" s="493"/>
      <c r="W385" s="491"/>
      <c r="X385" s="492"/>
      <c r="Y385" s="493"/>
      <c r="Z385" s="289"/>
      <c r="AA385" s="289"/>
      <c r="AB385" s="289"/>
      <c r="AC385" s="289"/>
      <c r="AD385" s="289"/>
      <c r="AE385" s="289"/>
      <c r="AF385" s="289"/>
      <c r="AG385" s="289"/>
      <c r="AH385" s="289"/>
    </row>
    <row r="386" spans="1:34" ht="16.5">
      <c r="A386" s="96">
        <v>7</v>
      </c>
      <c r="B386" s="33" t="s">
        <v>161</v>
      </c>
      <c r="C386" s="577">
        <v>176.445</v>
      </c>
      <c r="D386" s="577">
        <v>0.7056006460775088</v>
      </c>
      <c r="E386" s="577">
        <v>175.701377831586</v>
      </c>
      <c r="F386" s="563">
        <f t="shared" si="29"/>
        <v>176.4069784776635</v>
      </c>
      <c r="G386" s="144">
        <f t="shared" si="30"/>
        <v>0.9997845134612118</v>
      </c>
      <c r="H386" s="345"/>
      <c r="I386" s="494"/>
      <c r="J386" s="279"/>
      <c r="K386" s="491"/>
      <c r="L386" s="492"/>
      <c r="M386" s="493"/>
      <c r="N386" s="491"/>
      <c r="O386" s="492"/>
      <c r="P386" s="493"/>
      <c r="Q386" s="491"/>
      <c r="R386" s="492"/>
      <c r="S386" s="493"/>
      <c r="T386" s="491"/>
      <c r="U386" s="492"/>
      <c r="V386" s="493"/>
      <c r="W386" s="491"/>
      <c r="X386" s="492"/>
      <c r="Y386" s="493"/>
      <c r="Z386" s="289"/>
      <c r="AA386" s="289"/>
      <c r="AB386" s="289"/>
      <c r="AC386" s="289"/>
      <c r="AD386" s="289"/>
      <c r="AE386" s="289"/>
      <c r="AF386" s="289"/>
      <c r="AG386" s="289"/>
      <c r="AH386" s="289"/>
    </row>
    <row r="387" spans="1:34" ht="16.5">
      <c r="A387" s="96">
        <v>8</v>
      </c>
      <c r="B387" s="33" t="s">
        <v>162</v>
      </c>
      <c r="C387" s="576">
        <v>231.93</v>
      </c>
      <c r="D387" s="576">
        <v>0.8936680422921037</v>
      </c>
      <c r="E387" s="576">
        <v>230.9756347190195</v>
      </c>
      <c r="F387" s="229">
        <f t="shared" si="29"/>
        <v>231.8693027613116</v>
      </c>
      <c r="G387" s="144">
        <f t="shared" si="30"/>
        <v>0.9997382950084577</v>
      </c>
      <c r="H387" s="358"/>
      <c r="I387" s="471"/>
      <c r="J387" s="279"/>
      <c r="K387" s="491"/>
      <c r="L387" s="492"/>
      <c r="M387" s="493"/>
      <c r="N387" s="491"/>
      <c r="O387" s="492"/>
      <c r="P387" s="493"/>
      <c r="Q387" s="491"/>
      <c r="R387" s="492"/>
      <c r="S387" s="493"/>
      <c r="T387" s="491"/>
      <c r="U387" s="492"/>
      <c r="V387" s="493"/>
      <c r="W387" s="491"/>
      <c r="X387" s="492"/>
      <c r="Y387" s="493"/>
      <c r="Z387" s="289"/>
      <c r="AA387" s="289"/>
      <c r="AB387" s="289"/>
      <c r="AC387" s="289"/>
      <c r="AD387" s="289"/>
      <c r="AE387" s="289"/>
      <c r="AF387" s="289"/>
      <c r="AG387" s="289"/>
      <c r="AH387" s="289"/>
    </row>
    <row r="388" spans="1:34" ht="16.5">
      <c r="A388" s="34"/>
      <c r="B388" s="253" t="s">
        <v>19</v>
      </c>
      <c r="C388" s="569">
        <f>SUM(C380:C387)</f>
        <v>1488.78</v>
      </c>
      <c r="D388" s="569">
        <f>SUM(D380:D387)</f>
        <v>6.029</v>
      </c>
      <c r="E388" s="229">
        <f>SUM(E380:E387)</f>
        <v>1482.4750070510763</v>
      </c>
      <c r="F388" s="229">
        <f t="shared" si="29"/>
        <v>1488.5040070510763</v>
      </c>
      <c r="G388" s="144">
        <f t="shared" si="30"/>
        <v>0.9998146180436843</v>
      </c>
      <c r="H388" s="358"/>
      <c r="I388" s="471"/>
      <c r="J388" s="279"/>
      <c r="K388" s="491"/>
      <c r="L388" s="492"/>
      <c r="M388" s="493"/>
      <c r="N388" s="491"/>
      <c r="O388" s="492"/>
      <c r="P388" s="493"/>
      <c r="Q388" s="491"/>
      <c r="R388" s="492"/>
      <c r="S388" s="493"/>
      <c r="T388" s="491"/>
      <c r="U388" s="492"/>
      <c r="V388" s="493"/>
      <c r="W388" s="491"/>
      <c r="X388" s="492"/>
      <c r="Y388" s="493"/>
      <c r="Z388" s="289"/>
      <c r="AA388" s="289"/>
      <c r="AB388" s="289"/>
      <c r="AC388" s="289"/>
      <c r="AD388" s="289"/>
      <c r="AE388" s="289"/>
      <c r="AF388" s="289"/>
      <c r="AG388" s="289"/>
      <c r="AH388" s="289"/>
    </row>
    <row r="389" spans="1:34" ht="16.5">
      <c r="A389" s="351"/>
      <c r="B389" s="477"/>
      <c r="C389" s="478"/>
      <c r="D389" s="478"/>
      <c r="E389" s="419"/>
      <c r="F389" s="495"/>
      <c r="G389" s="496"/>
      <c r="H389" s="358"/>
      <c r="I389" s="471"/>
      <c r="J389" s="351"/>
      <c r="K389" s="398"/>
      <c r="L389" s="399"/>
      <c r="M389" s="337"/>
      <c r="N389" s="398"/>
      <c r="O389" s="399"/>
      <c r="P389" s="337"/>
      <c r="Q389" s="398"/>
      <c r="R389" s="399"/>
      <c r="S389" s="337"/>
      <c r="T389" s="398"/>
      <c r="U389" s="399"/>
      <c r="V389" s="337"/>
      <c r="W389" s="398"/>
      <c r="X389" s="399"/>
      <c r="Y389" s="337"/>
      <c r="Z389" s="289"/>
      <c r="AA389" s="289"/>
      <c r="AB389" s="289"/>
      <c r="AC389" s="289"/>
      <c r="AD389" s="289"/>
      <c r="AE389" s="289"/>
      <c r="AF389" s="289"/>
      <c r="AG389" s="289"/>
      <c r="AH389" s="289"/>
    </row>
    <row r="390" spans="1:34" ht="16.5">
      <c r="A390" s="351"/>
      <c r="B390" s="477"/>
      <c r="C390" s="478"/>
      <c r="D390" s="478"/>
      <c r="E390" s="419"/>
      <c r="F390" s="495"/>
      <c r="G390" s="496"/>
      <c r="H390" s="358"/>
      <c r="I390" s="471"/>
      <c r="J390" s="351"/>
      <c r="K390" s="398"/>
      <c r="L390" s="399"/>
      <c r="M390" s="337"/>
      <c r="N390" s="398"/>
      <c r="O390" s="399"/>
      <c r="P390" s="337"/>
      <c r="Q390" s="398"/>
      <c r="R390" s="399"/>
      <c r="S390" s="337"/>
      <c r="T390" s="398"/>
      <c r="U390" s="399"/>
      <c r="V390" s="337"/>
      <c r="W390" s="398"/>
      <c r="X390" s="399"/>
      <c r="Y390" s="337"/>
      <c r="Z390" s="289"/>
      <c r="AA390" s="289"/>
      <c r="AB390" s="289"/>
      <c r="AC390" s="289"/>
      <c r="AD390" s="289"/>
      <c r="AE390" s="289"/>
      <c r="AF390" s="289"/>
      <c r="AG390" s="289"/>
      <c r="AH390" s="289"/>
    </row>
    <row r="391" spans="10:34" ht="15">
      <c r="J391" s="337"/>
      <c r="K391" s="337"/>
      <c r="L391" s="337"/>
      <c r="M391" s="337"/>
      <c r="N391" s="337"/>
      <c r="O391" s="337"/>
      <c r="P391" s="337"/>
      <c r="Q391" s="289"/>
      <c r="R391" s="289"/>
      <c r="S391" s="289"/>
      <c r="T391" s="289"/>
      <c r="U391" s="289"/>
      <c r="V391" s="289"/>
      <c r="W391" s="289"/>
      <c r="X391" s="289"/>
      <c r="Y391" s="289"/>
      <c r="Z391" s="289"/>
      <c r="AA391" s="289"/>
      <c r="AB391" s="289"/>
      <c r="AC391" s="289"/>
      <c r="AD391" s="289"/>
      <c r="AE391" s="289"/>
      <c r="AF391" s="289"/>
      <c r="AG391" s="289"/>
      <c r="AH391" s="289"/>
    </row>
    <row r="392" spans="1:34" ht="17.25">
      <c r="A392" s="117" t="s">
        <v>122</v>
      </c>
      <c r="B392" s="117"/>
      <c r="C392" s="117"/>
      <c r="D392" s="117"/>
      <c r="E392" s="32"/>
      <c r="F392" s="57"/>
      <c r="J392" s="337"/>
      <c r="K392" s="337"/>
      <c r="L392" s="337"/>
      <c r="M392" s="337"/>
      <c r="N392" s="337"/>
      <c r="O392" s="337"/>
      <c r="P392" s="337"/>
      <c r="Q392" s="289"/>
      <c r="R392" s="289"/>
      <c r="S392" s="289"/>
      <c r="T392" s="289"/>
      <c r="U392" s="289"/>
      <c r="V392" s="289"/>
      <c r="W392" s="289"/>
      <c r="X392" s="289"/>
      <c r="Y392" s="289"/>
      <c r="Z392" s="289"/>
      <c r="AA392" s="289"/>
      <c r="AB392" s="289"/>
      <c r="AC392" s="289"/>
      <c r="AD392" s="289"/>
      <c r="AE392" s="289"/>
      <c r="AF392" s="289"/>
      <c r="AG392" s="289"/>
      <c r="AH392" s="289"/>
    </row>
    <row r="393" spans="1:34" ht="17.25">
      <c r="A393" s="616" t="s">
        <v>248</v>
      </c>
      <c r="B393" s="616"/>
      <c r="C393" s="616"/>
      <c r="D393" s="117"/>
      <c r="E393" s="32"/>
      <c r="F393" s="57"/>
      <c r="J393" s="337"/>
      <c r="K393" s="337"/>
      <c r="L393" s="337"/>
      <c r="M393" s="337"/>
      <c r="N393" s="337"/>
      <c r="O393" s="337"/>
      <c r="P393" s="337"/>
      <c r="Q393" s="289"/>
      <c r="R393" s="289"/>
      <c r="S393" s="289"/>
      <c r="T393" s="289"/>
      <c r="U393" s="289"/>
      <c r="V393" s="289"/>
      <c r="W393" s="289"/>
      <c r="X393" s="289"/>
      <c r="Y393" s="289"/>
      <c r="Z393" s="289"/>
      <c r="AA393" s="289"/>
      <c r="AB393" s="289"/>
      <c r="AC393" s="289"/>
      <c r="AD393" s="289"/>
      <c r="AE393" s="289"/>
      <c r="AF393" s="289"/>
      <c r="AG393" s="289"/>
      <c r="AH393" s="289"/>
    </row>
    <row r="394" spans="1:34" ht="17.25">
      <c r="A394" s="195"/>
      <c r="B394" s="195"/>
      <c r="C394" s="195"/>
      <c r="D394" s="117"/>
      <c r="E394" s="32"/>
      <c r="F394" s="57"/>
      <c r="J394" s="337"/>
      <c r="K394" s="337"/>
      <c r="L394" s="337"/>
      <c r="M394" s="337"/>
      <c r="N394" s="337"/>
      <c r="O394" s="337"/>
      <c r="P394" s="337"/>
      <c r="Q394" s="289"/>
      <c r="R394" s="289"/>
      <c r="S394" s="289"/>
      <c r="T394" s="289"/>
      <c r="U394" s="289"/>
      <c r="V394" s="289"/>
      <c r="W394" s="289"/>
      <c r="X394" s="289"/>
      <c r="Y394" s="289"/>
      <c r="Z394" s="289"/>
      <c r="AA394" s="289"/>
      <c r="AB394" s="289"/>
      <c r="AC394" s="289"/>
      <c r="AD394" s="289"/>
      <c r="AE394" s="289"/>
      <c r="AF394" s="289"/>
      <c r="AG394" s="289"/>
      <c r="AH394" s="289"/>
    </row>
    <row r="395" spans="1:34" ht="49.5">
      <c r="A395" s="31" t="s">
        <v>8</v>
      </c>
      <c r="B395" s="31" t="s">
        <v>9</v>
      </c>
      <c r="C395" s="31" t="s">
        <v>188</v>
      </c>
      <c r="D395" s="31" t="s">
        <v>110</v>
      </c>
      <c r="E395" s="31" t="s">
        <v>111</v>
      </c>
      <c r="F395" s="104" t="s">
        <v>112</v>
      </c>
      <c r="G395" s="467"/>
      <c r="H395" s="497"/>
      <c r="I395" s="497"/>
      <c r="J395" s="337"/>
      <c r="K395" s="337"/>
      <c r="L395" s="337"/>
      <c r="M395" s="337"/>
      <c r="N395" s="337"/>
      <c r="O395" s="337"/>
      <c r="P395" s="337"/>
      <c r="Q395" s="289"/>
      <c r="R395" s="289"/>
      <c r="S395" s="289"/>
      <c r="T395" s="289"/>
      <c r="U395" s="289"/>
      <c r="V395" s="289"/>
      <c r="W395" s="289"/>
      <c r="X395" s="289"/>
      <c r="Y395" s="289"/>
      <c r="Z395" s="289"/>
      <c r="AA395" s="289"/>
      <c r="AB395" s="289"/>
      <c r="AC395" s="289"/>
      <c r="AD395" s="289"/>
      <c r="AE395" s="289"/>
      <c r="AF395" s="289"/>
      <c r="AG395" s="289"/>
      <c r="AH395" s="289"/>
    </row>
    <row r="396" spans="1:34" ht="16.5">
      <c r="A396" s="96">
        <v>1</v>
      </c>
      <c r="B396" s="34" t="s">
        <v>155</v>
      </c>
      <c r="C396" s="578">
        <v>241.38</v>
      </c>
      <c r="D396" s="120">
        <v>241.30638508667292</v>
      </c>
      <c r="E396" s="120">
        <v>241.10999999999999</v>
      </c>
      <c r="F396" s="74">
        <f>E396/C396</f>
        <v>0.9988814317673378</v>
      </c>
      <c r="G396" s="411"/>
      <c r="H396" s="423"/>
      <c r="I396" s="468"/>
      <c r="J396" s="337"/>
      <c r="K396" s="337"/>
      <c r="L396" s="337"/>
      <c r="M396" s="337"/>
      <c r="N396" s="337"/>
      <c r="O396" s="337"/>
      <c r="P396" s="337"/>
      <c r="Q396" s="337"/>
      <c r="R396" s="337"/>
      <c r="S396" s="289"/>
      <c r="T396" s="289"/>
      <c r="U396" s="289"/>
      <c r="V396" s="289"/>
      <c r="W396" s="289"/>
      <c r="X396" s="289"/>
      <c r="Y396" s="289"/>
      <c r="Z396" s="289"/>
      <c r="AA396" s="289"/>
      <c r="AB396" s="289"/>
      <c r="AC396" s="289"/>
      <c r="AD396" s="289"/>
      <c r="AE396" s="289"/>
      <c r="AF396" s="289"/>
      <c r="AG396" s="289"/>
      <c r="AH396" s="289"/>
    </row>
    <row r="397" spans="1:34" ht="16.5">
      <c r="A397" s="96">
        <v>2</v>
      </c>
      <c r="B397" s="34" t="s">
        <v>156</v>
      </c>
      <c r="C397" s="578">
        <v>206.01000000000002</v>
      </c>
      <c r="D397" s="120">
        <v>205.9543606695587</v>
      </c>
      <c r="E397" s="120">
        <v>205.74</v>
      </c>
      <c r="F397" s="74">
        <f aca="true" t="shared" si="31" ref="F397:F404">E397/C397</f>
        <v>0.9986893840104849</v>
      </c>
      <c r="G397" s="411"/>
      <c r="H397" s="423"/>
      <c r="I397" s="468"/>
      <c r="J397" s="337"/>
      <c r="K397" s="337"/>
      <c r="L397" s="337"/>
      <c r="M397" s="337"/>
      <c r="N397" s="337"/>
      <c r="O397" s="337"/>
      <c r="P397" s="337"/>
      <c r="Q397" s="289"/>
      <c r="R397" s="289"/>
      <c r="S397" s="289"/>
      <c r="T397" s="289"/>
      <c r="U397" s="289"/>
      <c r="V397" s="289"/>
      <c r="W397" s="289"/>
      <c r="X397" s="289"/>
      <c r="Y397" s="289"/>
      <c r="Z397" s="289"/>
      <c r="AA397" s="289"/>
      <c r="AB397" s="289"/>
      <c r="AC397" s="289"/>
      <c r="AD397" s="289"/>
      <c r="AE397" s="289"/>
      <c r="AF397" s="289"/>
      <c r="AG397" s="289"/>
      <c r="AH397" s="289"/>
    </row>
    <row r="398" spans="1:34" ht="16.5">
      <c r="A398" s="96">
        <v>3</v>
      </c>
      <c r="B398" s="34" t="s">
        <v>157</v>
      </c>
      <c r="C398" s="578">
        <v>142.56</v>
      </c>
      <c r="D398" s="120">
        <v>142.55898114630608</v>
      </c>
      <c r="E398" s="120">
        <v>142.56</v>
      </c>
      <c r="F398" s="74">
        <f t="shared" si="31"/>
        <v>1</v>
      </c>
      <c r="G398" s="411"/>
      <c r="H398" s="423"/>
      <c r="I398" s="468"/>
      <c r="J398" s="337"/>
      <c r="K398" s="337"/>
      <c r="L398" s="337"/>
      <c r="M398" s="337"/>
      <c r="N398" s="337"/>
      <c r="O398" s="337"/>
      <c r="P398" s="337"/>
      <c r="Q398" s="289"/>
      <c r="R398" s="289"/>
      <c r="S398" s="289"/>
      <c r="T398" s="289"/>
      <c r="U398" s="289"/>
      <c r="V398" s="289"/>
      <c r="W398" s="289"/>
      <c r="X398" s="289"/>
      <c r="Y398" s="289"/>
      <c r="Z398" s="289"/>
      <c r="AA398" s="289"/>
      <c r="AB398" s="289"/>
      <c r="AC398" s="289"/>
      <c r="AD398" s="289"/>
      <c r="AE398" s="289"/>
      <c r="AF398" s="289"/>
      <c r="AG398" s="289"/>
      <c r="AH398" s="289"/>
    </row>
    <row r="399" spans="1:34" ht="16.5">
      <c r="A399" s="96">
        <v>4</v>
      </c>
      <c r="B399" s="34" t="s">
        <v>158</v>
      </c>
      <c r="C399" s="578">
        <v>164.02499999999998</v>
      </c>
      <c r="D399" s="120">
        <v>164.0295756693257</v>
      </c>
      <c r="E399" s="120">
        <v>164.02499999999998</v>
      </c>
      <c r="F399" s="74">
        <f t="shared" si="31"/>
        <v>1</v>
      </c>
      <c r="G399" s="411"/>
      <c r="H399" s="423"/>
      <c r="I399" s="468"/>
      <c r="J399" s="337"/>
      <c r="K399" s="337"/>
      <c r="L399" s="337"/>
      <c r="M399" s="337"/>
      <c r="N399" s="337"/>
      <c r="O399" s="337"/>
      <c r="P399" s="337"/>
      <c r="Q399" s="289"/>
      <c r="R399" s="289"/>
      <c r="S399" s="289"/>
      <c r="T399" s="289"/>
      <c r="U399" s="289"/>
      <c r="V399" s="289"/>
      <c r="W399" s="289"/>
      <c r="X399" s="289"/>
      <c r="Y399" s="289"/>
      <c r="Z399" s="289"/>
      <c r="AA399" s="289"/>
      <c r="AB399" s="289"/>
      <c r="AC399" s="289"/>
      <c r="AD399" s="289"/>
      <c r="AE399" s="289"/>
      <c r="AF399" s="289"/>
      <c r="AG399" s="289"/>
      <c r="AH399" s="289"/>
    </row>
    <row r="400" spans="1:34" ht="16.5">
      <c r="A400" s="96">
        <v>5</v>
      </c>
      <c r="B400" s="34" t="s">
        <v>159</v>
      </c>
      <c r="C400" s="578">
        <v>205.46999999999997</v>
      </c>
      <c r="D400" s="120">
        <v>205.4141955048112</v>
      </c>
      <c r="E400" s="120">
        <v>205.20000000000002</v>
      </c>
      <c r="F400" s="74">
        <f t="shared" si="31"/>
        <v>0.9986859395532197</v>
      </c>
      <c r="G400" s="411"/>
      <c r="H400" s="423"/>
      <c r="I400" s="468"/>
      <c r="J400" s="337"/>
      <c r="K400" s="337"/>
      <c r="L400" s="337"/>
      <c r="M400" s="337"/>
      <c r="N400" s="337"/>
      <c r="O400" s="337"/>
      <c r="P400" s="337"/>
      <c r="Q400" s="289"/>
      <c r="R400" s="289"/>
      <c r="S400" s="289"/>
      <c r="T400" s="289"/>
      <c r="U400" s="289"/>
      <c r="V400" s="289"/>
      <c r="W400" s="289"/>
      <c r="X400" s="289"/>
      <c r="Y400" s="289"/>
      <c r="Z400" s="289"/>
      <c r="AA400" s="289"/>
      <c r="AB400" s="289"/>
      <c r="AC400" s="289"/>
      <c r="AD400" s="289"/>
      <c r="AE400" s="289"/>
      <c r="AF400" s="289"/>
      <c r="AG400" s="289"/>
      <c r="AH400" s="289"/>
    </row>
    <row r="401" spans="1:34" ht="16.5">
      <c r="A401" s="96">
        <v>6</v>
      </c>
      <c r="B401" s="34" t="s">
        <v>160</v>
      </c>
      <c r="C401" s="578">
        <v>120.96</v>
      </c>
      <c r="D401" s="120">
        <v>120.96422773542655</v>
      </c>
      <c r="E401" s="120">
        <v>120.96</v>
      </c>
      <c r="F401" s="74">
        <f t="shared" si="31"/>
        <v>1</v>
      </c>
      <c r="G401" s="411"/>
      <c r="H401" s="423"/>
      <c r="I401" s="468"/>
      <c r="J401" s="337"/>
      <c r="K401" s="337"/>
      <c r="L401" s="337"/>
      <c r="M401" s="337"/>
      <c r="N401" s="337"/>
      <c r="O401" s="337"/>
      <c r="P401" s="337"/>
      <c r="Q401" s="289"/>
      <c r="R401" s="289"/>
      <c r="S401" s="289"/>
      <c r="T401" s="289"/>
      <c r="U401" s="289"/>
      <c r="V401" s="289"/>
      <c r="W401" s="289"/>
      <c r="X401" s="289"/>
      <c r="Y401" s="289"/>
      <c r="Z401" s="289"/>
      <c r="AA401" s="289"/>
      <c r="AB401" s="289"/>
      <c r="AC401" s="289"/>
      <c r="AD401" s="289"/>
      <c r="AE401" s="289"/>
      <c r="AF401" s="289"/>
      <c r="AG401" s="289"/>
      <c r="AH401" s="289"/>
    </row>
    <row r="402" spans="1:34" ht="16.5">
      <c r="A402" s="96">
        <v>7</v>
      </c>
      <c r="B402" s="34" t="s">
        <v>161</v>
      </c>
      <c r="C402" s="578">
        <v>176.445</v>
      </c>
      <c r="D402" s="120">
        <v>176.4069784776635</v>
      </c>
      <c r="E402" s="120">
        <v>176.31</v>
      </c>
      <c r="F402" s="74">
        <f t="shared" si="31"/>
        <v>0.9992348890589136</v>
      </c>
      <c r="G402" s="411"/>
      <c r="H402" s="423"/>
      <c r="I402" s="468"/>
      <c r="K402" s="337"/>
      <c r="L402" s="337"/>
      <c r="M402" s="337"/>
      <c r="N402" s="337"/>
      <c r="O402" s="337"/>
      <c r="P402" s="337"/>
      <c r="Q402" s="289"/>
      <c r="R402" s="289"/>
      <c r="S402" s="289"/>
      <c r="T402" s="289"/>
      <c r="U402" s="289"/>
      <c r="V402" s="289"/>
      <c r="W402" s="289"/>
      <c r="X402" s="289"/>
      <c r="Y402" s="289"/>
      <c r="Z402" s="289"/>
      <c r="AA402" s="289"/>
      <c r="AB402" s="289"/>
      <c r="AC402" s="289"/>
      <c r="AD402" s="289"/>
      <c r="AE402" s="289"/>
      <c r="AF402" s="289"/>
      <c r="AG402" s="289"/>
      <c r="AH402" s="289"/>
    </row>
    <row r="403" spans="1:34" ht="16.5">
      <c r="A403" s="96">
        <v>8</v>
      </c>
      <c r="B403" s="34" t="s">
        <v>162</v>
      </c>
      <c r="C403" s="578">
        <v>231.93</v>
      </c>
      <c r="D403" s="120">
        <v>231.8693027613116</v>
      </c>
      <c r="E403" s="120">
        <v>231.66</v>
      </c>
      <c r="F403" s="74">
        <f t="shared" si="31"/>
        <v>0.9988358556461001</v>
      </c>
      <c r="G403" s="411"/>
      <c r="H403" s="423"/>
      <c r="I403" s="468"/>
      <c r="J403" s="337"/>
      <c r="K403" s="337"/>
      <c r="L403" s="337"/>
      <c r="M403" s="337"/>
      <c r="N403" s="337"/>
      <c r="O403" s="337"/>
      <c r="P403" s="337"/>
      <c r="Q403" s="289"/>
      <c r="R403" s="289"/>
      <c r="S403" s="289"/>
      <c r="T403" s="289"/>
      <c r="U403" s="289"/>
      <c r="V403" s="289"/>
      <c r="W403" s="289"/>
      <c r="X403" s="289"/>
      <c r="Y403" s="289"/>
      <c r="Z403" s="289"/>
      <c r="AA403" s="289"/>
      <c r="AB403" s="289"/>
      <c r="AC403" s="289"/>
      <c r="AD403" s="289"/>
      <c r="AE403" s="289"/>
      <c r="AF403" s="289"/>
      <c r="AG403" s="289"/>
      <c r="AH403" s="289"/>
    </row>
    <row r="404" spans="1:34" ht="16.5">
      <c r="A404" s="34"/>
      <c r="B404" s="175" t="s">
        <v>19</v>
      </c>
      <c r="C404" s="176">
        <f>SUM(C396:C403)</f>
        <v>1488.78</v>
      </c>
      <c r="D404" s="176">
        <f>SUM(D396:D403)</f>
        <v>1488.5040070510763</v>
      </c>
      <c r="E404" s="176">
        <f>SUM(E396:E403)</f>
        <v>1487.565</v>
      </c>
      <c r="F404" s="74">
        <f t="shared" si="31"/>
        <v>0.999183895538629</v>
      </c>
      <c r="G404" s="411"/>
      <c r="H404" s="358"/>
      <c r="I404" s="471"/>
      <c r="J404" s="337"/>
      <c r="K404" s="337"/>
      <c r="L404" s="337"/>
      <c r="M404" s="337"/>
      <c r="N404" s="337"/>
      <c r="O404" s="337"/>
      <c r="P404" s="337"/>
      <c r="Q404" s="289"/>
      <c r="R404" s="289"/>
      <c r="S404" s="289"/>
      <c r="T404" s="289"/>
      <c r="U404" s="289"/>
      <c r="V404" s="289"/>
      <c r="W404" s="289"/>
      <c r="X404" s="289"/>
      <c r="Y404" s="289"/>
      <c r="Z404" s="289"/>
      <c r="AA404" s="289"/>
      <c r="AB404" s="289"/>
      <c r="AC404" s="289"/>
      <c r="AD404" s="289"/>
      <c r="AE404" s="289"/>
      <c r="AF404" s="289"/>
      <c r="AG404" s="289"/>
      <c r="AH404" s="289"/>
    </row>
    <row r="405" spans="1:34" ht="16.5">
      <c r="A405" s="351"/>
      <c r="B405" s="477"/>
      <c r="C405" s="478"/>
      <c r="D405" s="419"/>
      <c r="E405" s="498"/>
      <c r="F405" s="495"/>
      <c r="G405" s="407"/>
      <c r="H405" s="358"/>
      <c r="I405" s="358"/>
      <c r="J405" s="337"/>
      <c r="K405" s="337"/>
      <c r="L405" s="337"/>
      <c r="M405" s="337"/>
      <c r="N405" s="337"/>
      <c r="O405" s="337"/>
      <c r="P405" s="337"/>
      <c r="Q405" s="289"/>
      <c r="R405" s="289"/>
      <c r="S405" s="289"/>
      <c r="T405" s="289"/>
      <c r="U405" s="289"/>
      <c r="V405" s="289"/>
      <c r="W405" s="289"/>
      <c r="X405" s="289"/>
      <c r="Y405" s="289"/>
      <c r="Z405" s="289"/>
      <c r="AA405" s="289"/>
      <c r="AB405" s="289"/>
      <c r="AC405" s="289"/>
      <c r="AD405" s="289"/>
      <c r="AE405" s="289"/>
      <c r="AF405" s="289"/>
      <c r="AG405" s="289"/>
      <c r="AH405" s="289"/>
    </row>
    <row r="406" spans="1:34" ht="15.75">
      <c r="A406" s="342"/>
      <c r="B406" s="343"/>
      <c r="C406" s="461"/>
      <c r="D406" s="360"/>
      <c r="E406" s="259"/>
      <c r="F406" s="434"/>
      <c r="G406" s="407"/>
      <c r="H406" s="358"/>
      <c r="I406" s="358"/>
      <c r="J406" s="337"/>
      <c r="K406" s="337"/>
      <c r="L406" s="337"/>
      <c r="M406" s="337"/>
      <c r="N406" s="337"/>
      <c r="O406" s="337"/>
      <c r="P406" s="337"/>
      <c r="Q406" s="289"/>
      <c r="R406" s="289"/>
      <c r="S406" s="289"/>
      <c r="T406" s="289"/>
      <c r="U406" s="289"/>
      <c r="V406" s="289"/>
      <c r="W406" s="289"/>
      <c r="X406" s="289"/>
      <c r="Y406" s="289"/>
      <c r="Z406" s="289"/>
      <c r="AA406" s="289"/>
      <c r="AB406" s="289"/>
      <c r="AC406" s="289"/>
      <c r="AD406" s="289"/>
      <c r="AE406" s="289"/>
      <c r="AF406" s="289"/>
      <c r="AG406" s="289"/>
      <c r="AH406" s="289"/>
    </row>
    <row r="407" spans="1:34" ht="17.25">
      <c r="A407" s="117" t="s">
        <v>123</v>
      </c>
      <c r="B407" s="117"/>
      <c r="C407" s="117"/>
      <c r="D407" s="117"/>
      <c r="E407" s="32"/>
      <c r="F407" s="57"/>
      <c r="J407" s="337"/>
      <c r="K407" s="337"/>
      <c r="L407" s="337"/>
      <c r="M407" s="337"/>
      <c r="N407" s="337"/>
      <c r="O407" s="337"/>
      <c r="P407" s="337"/>
      <c r="Q407" s="289"/>
      <c r="R407" s="289"/>
      <c r="S407" s="289"/>
      <c r="T407" s="289"/>
      <c r="U407" s="289"/>
      <c r="V407" s="289"/>
      <c r="W407" s="289"/>
      <c r="X407" s="289"/>
      <c r="Y407" s="289"/>
      <c r="Z407" s="289"/>
      <c r="AA407" s="289"/>
      <c r="AB407" s="289"/>
      <c r="AC407" s="289"/>
      <c r="AD407" s="289"/>
      <c r="AE407" s="289"/>
      <c r="AF407" s="289"/>
      <c r="AG407" s="289"/>
      <c r="AH407" s="289"/>
    </row>
    <row r="408" spans="1:34" ht="17.25">
      <c r="A408" s="117"/>
      <c r="B408" s="117"/>
      <c r="C408" s="117"/>
      <c r="D408" s="117"/>
      <c r="E408" s="32"/>
      <c r="F408" s="57"/>
      <c r="J408" s="337"/>
      <c r="K408" s="337"/>
      <c r="L408" s="337"/>
      <c r="M408" s="337"/>
      <c r="N408" s="337"/>
      <c r="O408" s="337"/>
      <c r="P408" s="337"/>
      <c r="Q408" s="289"/>
      <c r="R408" s="289"/>
      <c r="S408" s="289"/>
      <c r="T408" s="289"/>
      <c r="U408" s="289"/>
      <c r="V408" s="289"/>
      <c r="W408" s="289"/>
      <c r="X408" s="289"/>
      <c r="Y408" s="289"/>
      <c r="Z408" s="289"/>
      <c r="AA408" s="289"/>
      <c r="AB408" s="289"/>
      <c r="AC408" s="289"/>
      <c r="AD408" s="289"/>
      <c r="AE408" s="289"/>
      <c r="AF408" s="289"/>
      <c r="AG408" s="289"/>
      <c r="AH408" s="289"/>
    </row>
    <row r="409" spans="1:34" ht="17.25">
      <c r="A409" s="624" t="s">
        <v>249</v>
      </c>
      <c r="B409" s="624"/>
      <c r="C409" s="624"/>
      <c r="D409" s="117"/>
      <c r="E409" s="32"/>
      <c r="F409" s="57"/>
      <c r="J409" s="337"/>
      <c r="K409" s="337"/>
      <c r="L409" s="337"/>
      <c r="M409" s="337"/>
      <c r="N409" s="337"/>
      <c r="O409" s="337"/>
      <c r="P409" s="337"/>
      <c r="Q409" s="289"/>
      <c r="R409" s="289"/>
      <c r="S409" s="289"/>
      <c r="T409" s="289"/>
      <c r="U409" s="289"/>
      <c r="V409" s="289"/>
      <c r="W409" s="289"/>
      <c r="X409" s="289"/>
      <c r="Y409" s="289"/>
      <c r="Z409" s="289"/>
      <c r="AA409" s="289"/>
      <c r="AB409" s="289"/>
      <c r="AC409" s="289"/>
      <c r="AD409" s="289"/>
      <c r="AE409" s="289"/>
      <c r="AF409" s="289"/>
      <c r="AG409" s="289"/>
      <c r="AH409" s="289"/>
    </row>
    <row r="410" spans="1:34" ht="58.5" customHeight="1">
      <c r="A410" s="31" t="s">
        <v>8</v>
      </c>
      <c r="B410" s="31" t="s">
        <v>9</v>
      </c>
      <c r="C410" s="31" t="s">
        <v>188</v>
      </c>
      <c r="D410" s="31" t="s">
        <v>110</v>
      </c>
      <c r="E410" s="31" t="s">
        <v>264</v>
      </c>
      <c r="F410" s="143" t="s">
        <v>265</v>
      </c>
      <c r="G410" s="357"/>
      <c r="H410" s="289"/>
      <c r="I410" s="289"/>
      <c r="J410" s="337"/>
      <c r="K410" s="337"/>
      <c r="L410" s="337"/>
      <c r="M410" s="337"/>
      <c r="N410" s="337"/>
      <c r="O410" s="337"/>
      <c r="P410" s="337"/>
      <c r="Q410" s="289"/>
      <c r="R410" s="289"/>
      <c r="S410" s="289"/>
      <c r="T410" s="289"/>
      <c r="U410" s="289"/>
      <c r="V410" s="289"/>
      <c r="W410" s="289"/>
      <c r="X410" s="289"/>
      <c r="Y410" s="289"/>
      <c r="Z410" s="289"/>
      <c r="AA410" s="289"/>
      <c r="AB410" s="289"/>
      <c r="AC410" s="289"/>
      <c r="AD410" s="289"/>
      <c r="AE410" s="289"/>
      <c r="AF410" s="289"/>
      <c r="AG410" s="289"/>
      <c r="AH410" s="289"/>
    </row>
    <row r="411" spans="1:34" ht="16.5">
      <c r="A411" s="96">
        <v>1</v>
      </c>
      <c r="B411" s="33" t="s">
        <v>155</v>
      </c>
      <c r="C411" s="576">
        <v>241.38</v>
      </c>
      <c r="D411" s="229">
        <v>241.30638508667292</v>
      </c>
      <c r="E411" s="563">
        <v>0.19638508667291887</v>
      </c>
      <c r="F411" s="144">
        <f>E411/C411</f>
        <v>0.0008135930345219938</v>
      </c>
      <c r="G411" s="499"/>
      <c r="H411" s="500"/>
      <c r="I411" s="500"/>
      <c r="J411" s="337"/>
      <c r="K411" s="337"/>
      <c r="L411" s="337"/>
      <c r="M411" s="337"/>
      <c r="N411" s="337"/>
      <c r="O411" s="337"/>
      <c r="P411" s="337"/>
      <c r="Q411" s="337"/>
      <c r="R411" s="337"/>
      <c r="S411" s="337"/>
      <c r="T411" s="289"/>
      <c r="U411" s="289"/>
      <c r="V411" s="289"/>
      <c r="W411" s="289"/>
      <c r="X411" s="289"/>
      <c r="Y411" s="289"/>
      <c r="Z411" s="289"/>
      <c r="AA411" s="289"/>
      <c r="AB411" s="289"/>
      <c r="AC411" s="289"/>
      <c r="AD411" s="289"/>
      <c r="AE411" s="289"/>
      <c r="AF411" s="289"/>
      <c r="AG411" s="289"/>
      <c r="AH411" s="289"/>
    </row>
    <row r="412" spans="1:34" ht="16.5">
      <c r="A412" s="96">
        <v>2</v>
      </c>
      <c r="B412" s="33" t="s">
        <v>156</v>
      </c>
      <c r="C412" s="576">
        <v>206.01000000000002</v>
      </c>
      <c r="D412" s="229">
        <v>205.9543606695587</v>
      </c>
      <c r="E412" s="563">
        <v>0.2044703019169475</v>
      </c>
      <c r="F412" s="144">
        <f aca="true" t="shared" si="32" ref="F412:F419">E412/C412</f>
        <v>0.0009925261002715765</v>
      </c>
      <c r="G412" s="411"/>
      <c r="H412" s="423"/>
      <c r="I412" s="423"/>
      <c r="J412" s="337"/>
      <c r="K412" s="337"/>
      <c r="L412" s="337"/>
      <c r="M412" s="337"/>
      <c r="N412" s="337"/>
      <c r="O412" s="337"/>
      <c r="P412" s="337"/>
      <c r="Q412" s="289"/>
      <c r="R412" s="289"/>
      <c r="S412" s="337"/>
      <c r="T412" s="289"/>
      <c r="U412" s="289"/>
      <c r="V412" s="289"/>
      <c r="W412" s="289"/>
      <c r="X412" s="289"/>
      <c r="Y412" s="289"/>
      <c r="Z412" s="289"/>
      <c r="AA412" s="289"/>
      <c r="AB412" s="289"/>
      <c r="AC412" s="289"/>
      <c r="AD412" s="289"/>
      <c r="AE412" s="289"/>
      <c r="AF412" s="289"/>
      <c r="AG412" s="289"/>
      <c r="AH412" s="289"/>
    </row>
    <row r="413" spans="1:34" ht="16.5">
      <c r="A413" s="96">
        <v>3</v>
      </c>
      <c r="B413" s="33" t="s">
        <v>157</v>
      </c>
      <c r="C413" s="576">
        <v>142.56</v>
      </c>
      <c r="D413" s="229">
        <v>142.55898114630608</v>
      </c>
      <c r="E413" s="563">
        <v>-0.0010188536938997572</v>
      </c>
      <c r="F413" s="144">
        <f t="shared" si="32"/>
        <v>-7.146841287175626E-06</v>
      </c>
      <c r="G413" s="411"/>
      <c r="H413" s="423"/>
      <c r="I413" s="423"/>
      <c r="J413" s="337"/>
      <c r="K413" s="337"/>
      <c r="L413" s="337"/>
      <c r="M413" s="337"/>
      <c r="N413" s="337"/>
      <c r="O413" s="337"/>
      <c r="P413" s="337"/>
      <c r="Q413" s="289"/>
      <c r="R413" s="289"/>
      <c r="S413" s="337"/>
      <c r="T413" s="289"/>
      <c r="U413" s="289"/>
      <c r="V413" s="289"/>
      <c r="W413" s="289"/>
      <c r="X413" s="289"/>
      <c r="Y413" s="289"/>
      <c r="Z413" s="289"/>
      <c r="AA413" s="289"/>
      <c r="AB413" s="289"/>
      <c r="AC413" s="289"/>
      <c r="AD413" s="289"/>
      <c r="AE413" s="289"/>
      <c r="AF413" s="289"/>
      <c r="AG413" s="289"/>
      <c r="AH413" s="289"/>
    </row>
    <row r="414" spans="1:34" ht="16.5">
      <c r="A414" s="96">
        <v>4</v>
      </c>
      <c r="B414" s="33" t="s">
        <v>158</v>
      </c>
      <c r="C414" s="576">
        <v>164.02499999999998</v>
      </c>
      <c r="D414" s="229">
        <v>164.0295756693257</v>
      </c>
      <c r="E414" s="563">
        <v>0.004575669325689091</v>
      </c>
      <c r="F414" s="144">
        <f t="shared" si="32"/>
        <v>2.7896170252638876E-05</v>
      </c>
      <c r="G414" s="411"/>
      <c r="H414" s="423"/>
      <c r="I414" s="423"/>
      <c r="J414" s="337"/>
      <c r="K414" s="337"/>
      <c r="L414" s="337"/>
      <c r="M414" s="337"/>
      <c r="N414" s="337"/>
      <c r="O414" s="337"/>
      <c r="P414" s="337"/>
      <c r="Q414" s="289"/>
      <c r="R414" s="289"/>
      <c r="S414" s="337"/>
      <c r="T414" s="289"/>
      <c r="U414" s="289"/>
      <c r="V414" s="289"/>
      <c r="W414" s="289"/>
      <c r="X414" s="289"/>
      <c r="Y414" s="289"/>
      <c r="Z414" s="289"/>
      <c r="AA414" s="289"/>
      <c r="AB414" s="289"/>
      <c r="AC414" s="289"/>
      <c r="AD414" s="289"/>
      <c r="AE414" s="289"/>
      <c r="AF414" s="289"/>
      <c r="AG414" s="289"/>
      <c r="AH414" s="289"/>
    </row>
    <row r="415" spans="1:34" ht="16.5">
      <c r="A415" s="96">
        <v>5</v>
      </c>
      <c r="B415" s="33" t="s">
        <v>159</v>
      </c>
      <c r="C415" s="576">
        <v>205.46999999999997</v>
      </c>
      <c r="D415" s="229">
        <v>205.4141955048112</v>
      </c>
      <c r="E415" s="563">
        <v>0.20371570178506318</v>
      </c>
      <c r="F415" s="144">
        <f t="shared" si="32"/>
        <v>0.0009914620226070142</v>
      </c>
      <c r="G415" s="411"/>
      <c r="H415" s="423"/>
      <c r="I415" s="423"/>
      <c r="J415" s="337"/>
      <c r="K415" s="337"/>
      <c r="L415" s="337"/>
      <c r="M415" s="337"/>
      <c r="N415" s="337"/>
      <c r="O415" s="337"/>
      <c r="P415" s="337"/>
      <c r="Q415" s="289"/>
      <c r="R415" s="289"/>
      <c r="S415" s="337"/>
      <c r="T415" s="289"/>
      <c r="U415" s="289"/>
      <c r="V415" s="289"/>
      <c r="W415" s="289"/>
      <c r="X415" s="289"/>
      <c r="Y415" s="289"/>
      <c r="Z415" s="289"/>
      <c r="AA415" s="289"/>
      <c r="AB415" s="289"/>
      <c r="AC415" s="289"/>
      <c r="AD415" s="289"/>
      <c r="AE415" s="289"/>
      <c r="AF415" s="289"/>
      <c r="AG415" s="289"/>
      <c r="AH415" s="289"/>
    </row>
    <row r="416" spans="1:34" ht="16.5">
      <c r="A416" s="96">
        <v>6</v>
      </c>
      <c r="B416" s="33" t="s">
        <v>160</v>
      </c>
      <c r="C416" s="576">
        <v>120.96</v>
      </c>
      <c r="D416" s="229">
        <v>120.96422773542655</v>
      </c>
      <c r="E416" s="563">
        <v>-0.0007907818858541305</v>
      </c>
      <c r="F416" s="144">
        <f t="shared" si="32"/>
        <v>-6.537548659508354E-06</v>
      </c>
      <c r="G416" s="411"/>
      <c r="H416" s="423"/>
      <c r="I416" s="423"/>
      <c r="J416" s="337"/>
      <c r="K416" s="337"/>
      <c r="L416" s="337"/>
      <c r="M416" s="337"/>
      <c r="N416" s="337"/>
      <c r="O416" s="337"/>
      <c r="P416" s="337"/>
      <c r="Q416" s="289"/>
      <c r="R416" s="289"/>
      <c r="S416" s="337"/>
      <c r="T416" s="289"/>
      <c r="U416" s="289"/>
      <c r="V416" s="289"/>
      <c r="W416" s="289"/>
      <c r="X416" s="289"/>
      <c r="Y416" s="289"/>
      <c r="Z416" s="289"/>
      <c r="AA416" s="289"/>
      <c r="AB416" s="289"/>
      <c r="AC416" s="289"/>
      <c r="AD416" s="289"/>
      <c r="AE416" s="289"/>
      <c r="AF416" s="289"/>
      <c r="AG416" s="289"/>
      <c r="AH416" s="289"/>
    </row>
    <row r="417" spans="1:34" ht="16.5">
      <c r="A417" s="96">
        <v>7</v>
      </c>
      <c r="B417" s="33" t="s">
        <v>161</v>
      </c>
      <c r="C417" s="576">
        <v>176.445</v>
      </c>
      <c r="D417" s="229">
        <v>176.4069784776635</v>
      </c>
      <c r="E417" s="563">
        <v>0.10362517713826094</v>
      </c>
      <c r="F417" s="144">
        <f t="shared" si="32"/>
        <v>0.0005872944948185607</v>
      </c>
      <c r="G417" s="411"/>
      <c r="H417" s="423"/>
      <c r="I417" s="585">
        <f>0.4+0.5</f>
        <v>0.9</v>
      </c>
      <c r="J417" s="337"/>
      <c r="K417" s="337"/>
      <c r="L417" s="337"/>
      <c r="M417" s="337"/>
      <c r="N417" s="337"/>
      <c r="O417" s="337"/>
      <c r="P417" s="337"/>
      <c r="Q417" s="289"/>
      <c r="R417" s="289"/>
      <c r="S417" s="337"/>
      <c r="T417" s="289"/>
      <c r="U417" s="289"/>
      <c r="V417" s="289"/>
      <c r="W417" s="289"/>
      <c r="X417" s="289"/>
      <c r="Y417" s="289"/>
      <c r="Z417" s="289"/>
      <c r="AA417" s="289"/>
      <c r="AB417" s="289"/>
      <c r="AC417" s="289"/>
      <c r="AD417" s="289"/>
      <c r="AE417" s="289"/>
      <c r="AF417" s="289"/>
      <c r="AG417" s="289"/>
      <c r="AH417" s="289"/>
    </row>
    <row r="418" spans="1:34" ht="16.5">
      <c r="A418" s="96">
        <v>8</v>
      </c>
      <c r="B418" s="33" t="s">
        <v>162</v>
      </c>
      <c r="C418" s="576">
        <v>231.93</v>
      </c>
      <c r="D418" s="229">
        <v>231.8693027613116</v>
      </c>
      <c r="E418" s="563">
        <v>0.2034893217454993</v>
      </c>
      <c r="F418" s="144">
        <f t="shared" si="32"/>
        <v>0.0008773738703294067</v>
      </c>
      <c r="G418" s="411"/>
      <c r="H418" s="423"/>
      <c r="I418" s="423"/>
      <c r="J418" s="337"/>
      <c r="K418" s="337"/>
      <c r="L418" s="337"/>
      <c r="M418" s="337"/>
      <c r="N418" s="337"/>
      <c r="O418" s="337"/>
      <c r="P418" s="337"/>
      <c r="Q418" s="289"/>
      <c r="R418" s="289"/>
      <c r="S418" s="337"/>
      <c r="T418" s="289"/>
      <c r="U418" s="289"/>
      <c r="V418" s="289"/>
      <c r="W418" s="289"/>
      <c r="X418" s="289"/>
      <c r="Y418" s="289"/>
      <c r="Z418" s="289"/>
      <c r="AA418" s="289"/>
      <c r="AB418" s="289"/>
      <c r="AC418" s="289"/>
      <c r="AD418" s="289"/>
      <c r="AE418" s="289"/>
      <c r="AF418" s="289"/>
      <c r="AG418" s="289"/>
      <c r="AH418" s="289"/>
    </row>
    <row r="419" spans="1:34" ht="16.5">
      <c r="A419" s="34"/>
      <c r="B419" s="253" t="s">
        <v>19</v>
      </c>
      <c r="C419" s="569">
        <f>SUM(C411:C418)</f>
        <v>1488.78</v>
      </c>
      <c r="D419" s="229">
        <f>SUM(D411:D418)</f>
        <v>1488.5040070510763</v>
      </c>
      <c r="E419" s="563">
        <f>SUM(E411:E418)</f>
        <v>0.9144516230046249</v>
      </c>
      <c r="F419" s="144">
        <f t="shared" si="32"/>
        <v>0.0006142288471128205</v>
      </c>
      <c r="G419" s="407"/>
      <c r="H419" s="358"/>
      <c r="I419" s="358"/>
      <c r="J419" s="337"/>
      <c r="K419" s="337"/>
      <c r="L419" s="337"/>
      <c r="M419" s="337"/>
      <c r="N419" s="337"/>
      <c r="O419" s="337"/>
      <c r="P419" s="337"/>
      <c r="Q419" s="289"/>
      <c r="R419" s="289"/>
      <c r="S419" s="337"/>
      <c r="T419" s="289"/>
      <c r="U419" s="289"/>
      <c r="V419" s="289"/>
      <c r="W419" s="289"/>
      <c r="X419" s="289"/>
      <c r="Y419" s="289"/>
      <c r="Z419" s="289"/>
      <c r="AA419" s="289"/>
      <c r="AB419" s="289"/>
      <c r="AC419" s="289"/>
      <c r="AD419" s="289"/>
      <c r="AE419" s="289"/>
      <c r="AF419" s="289"/>
      <c r="AG419" s="289"/>
      <c r="AH419" s="289"/>
    </row>
    <row r="420" spans="1:34" ht="15">
      <c r="A420" s="342"/>
      <c r="B420" s="343"/>
      <c r="C420" s="460"/>
      <c r="D420" s="360"/>
      <c r="E420" s="501"/>
      <c r="F420" s="300"/>
      <c r="G420" s="407"/>
      <c r="H420" s="358"/>
      <c r="I420" s="358"/>
      <c r="J420" s="337"/>
      <c r="K420" s="337"/>
      <c r="L420" s="337"/>
      <c r="M420" s="337"/>
      <c r="N420" s="337"/>
      <c r="O420" s="337"/>
      <c r="P420" s="337"/>
      <c r="Q420" s="289"/>
      <c r="R420" s="289"/>
      <c r="S420" s="337"/>
      <c r="T420" s="289"/>
      <c r="U420" s="289"/>
      <c r="V420" s="289"/>
      <c r="W420" s="289"/>
      <c r="X420" s="289"/>
      <c r="Y420" s="289"/>
      <c r="Z420" s="289"/>
      <c r="AA420" s="289"/>
      <c r="AB420" s="289"/>
      <c r="AC420" s="289"/>
      <c r="AD420" s="289"/>
      <c r="AE420" s="289"/>
      <c r="AF420" s="289"/>
      <c r="AG420" s="289"/>
      <c r="AH420" s="289"/>
    </row>
    <row r="421" spans="1:34" ht="15">
      <c r="A421" s="342"/>
      <c r="B421" s="343"/>
      <c r="C421" s="460"/>
      <c r="D421" s="360"/>
      <c r="E421" s="501"/>
      <c r="F421" s="300"/>
      <c r="G421" s="407"/>
      <c r="H421" s="358"/>
      <c r="I421" s="358"/>
      <c r="J421" s="337"/>
      <c r="K421" s="337"/>
      <c r="L421" s="337"/>
      <c r="M421" s="337"/>
      <c r="N421" s="337"/>
      <c r="O421" s="337"/>
      <c r="P421" s="337"/>
      <c r="Q421" s="289"/>
      <c r="R421" s="289"/>
      <c r="S421" s="337"/>
      <c r="T421" s="289"/>
      <c r="U421" s="289"/>
      <c r="V421" s="289"/>
      <c r="W421" s="289"/>
      <c r="X421" s="289"/>
      <c r="Y421" s="289"/>
      <c r="Z421" s="289"/>
      <c r="AA421" s="289"/>
      <c r="AB421" s="289"/>
      <c r="AC421" s="289"/>
      <c r="AD421" s="289"/>
      <c r="AE421" s="289"/>
      <c r="AF421" s="289"/>
      <c r="AG421" s="289"/>
      <c r="AH421" s="289"/>
    </row>
    <row r="422" spans="1:34" ht="15">
      <c r="A422" s="342"/>
      <c r="B422" s="343"/>
      <c r="C422" s="460"/>
      <c r="D422" s="360"/>
      <c r="E422" s="501"/>
      <c r="F422" s="300"/>
      <c r="G422" s="407"/>
      <c r="H422" s="358"/>
      <c r="I422" s="358"/>
      <c r="J422" s="337"/>
      <c r="K422" s="337"/>
      <c r="L422" s="337"/>
      <c r="M422" s="337"/>
      <c r="N422" s="337"/>
      <c r="O422" s="337"/>
      <c r="P422" s="337"/>
      <c r="Q422" s="289"/>
      <c r="R422" s="289"/>
      <c r="S422" s="337"/>
      <c r="T422" s="289"/>
      <c r="U422" s="289"/>
      <c r="V422" s="289"/>
      <c r="W422" s="289"/>
      <c r="X422" s="289"/>
      <c r="Y422" s="289"/>
      <c r="Z422" s="289"/>
      <c r="AA422" s="289"/>
      <c r="AB422" s="289"/>
      <c r="AC422" s="289"/>
      <c r="AD422" s="289"/>
      <c r="AE422" s="289"/>
      <c r="AF422" s="289"/>
      <c r="AG422" s="289"/>
      <c r="AH422" s="289"/>
    </row>
    <row r="423" spans="1:34" ht="15">
      <c r="A423" s="342"/>
      <c r="B423" s="343"/>
      <c r="C423" s="460"/>
      <c r="D423" s="360"/>
      <c r="E423" s="501"/>
      <c r="F423" s="300"/>
      <c r="G423" s="407"/>
      <c r="H423" s="358"/>
      <c r="I423" s="358"/>
      <c r="J423" s="337"/>
      <c r="K423" s="337"/>
      <c r="L423" s="337"/>
      <c r="M423" s="337"/>
      <c r="N423" s="337"/>
      <c r="O423" s="337"/>
      <c r="P423" s="337"/>
      <c r="Q423" s="289"/>
      <c r="R423" s="289"/>
      <c r="S423" s="337"/>
      <c r="T423" s="289"/>
      <c r="U423" s="289"/>
      <c r="V423" s="289"/>
      <c r="W423" s="289"/>
      <c r="X423" s="289"/>
      <c r="Y423" s="289"/>
      <c r="Z423" s="289"/>
      <c r="AA423" s="289"/>
      <c r="AB423" s="289"/>
      <c r="AC423" s="289"/>
      <c r="AD423" s="289"/>
      <c r="AE423" s="289"/>
      <c r="AF423" s="289"/>
      <c r="AG423" s="289"/>
      <c r="AH423" s="289"/>
    </row>
    <row r="424" spans="1:34" ht="15">
      <c r="A424" s="342"/>
      <c r="B424" s="343"/>
      <c r="C424" s="460"/>
      <c r="D424" s="360"/>
      <c r="E424" s="501"/>
      <c r="F424" s="300"/>
      <c r="G424" s="407"/>
      <c r="H424" s="358"/>
      <c r="I424" s="358"/>
      <c r="J424" s="337"/>
      <c r="K424" s="337"/>
      <c r="L424" s="337"/>
      <c r="M424" s="337"/>
      <c r="N424" s="337"/>
      <c r="O424" s="337"/>
      <c r="P424" s="337"/>
      <c r="Q424" s="289"/>
      <c r="R424" s="289"/>
      <c r="S424" s="337"/>
      <c r="T424" s="289"/>
      <c r="U424" s="289"/>
      <c r="V424" s="289"/>
      <c r="W424" s="289"/>
      <c r="X424" s="289"/>
      <c r="Y424" s="289"/>
      <c r="Z424" s="289"/>
      <c r="AA424" s="289"/>
      <c r="AB424" s="289"/>
      <c r="AC424" s="289"/>
      <c r="AD424" s="289"/>
      <c r="AE424" s="289"/>
      <c r="AF424" s="289"/>
      <c r="AG424" s="289"/>
      <c r="AH424" s="289"/>
    </row>
    <row r="425" spans="1:34" ht="35.25" customHeight="1">
      <c r="A425" s="654" t="s">
        <v>124</v>
      </c>
      <c r="B425" s="654"/>
      <c r="C425" s="654"/>
      <c r="D425" s="654"/>
      <c r="E425" s="654"/>
      <c r="G425" s="346"/>
      <c r="H425" s="347"/>
      <c r="I425" s="347"/>
      <c r="J425" s="349"/>
      <c r="K425" s="349"/>
      <c r="L425" s="349"/>
      <c r="M425" s="349"/>
      <c r="N425" s="349"/>
      <c r="O425" s="349"/>
      <c r="P425" s="349"/>
      <c r="Q425" s="359"/>
      <c r="R425" s="359"/>
      <c r="S425" s="359"/>
      <c r="T425" s="359"/>
      <c r="U425" s="289"/>
      <c r="V425" s="289"/>
      <c r="W425" s="289"/>
      <c r="X425" s="289"/>
      <c r="Y425" s="289"/>
      <c r="Z425" s="289"/>
      <c r="AA425" s="289"/>
      <c r="AB425" s="289"/>
      <c r="AC425" s="289"/>
      <c r="AD425" s="289"/>
      <c r="AE425" s="289"/>
      <c r="AF425" s="289"/>
      <c r="AG425" s="289"/>
      <c r="AH425" s="289"/>
    </row>
    <row r="426" spans="1:34" ht="21" customHeight="1">
      <c r="A426" s="15"/>
      <c r="B426" s="15"/>
      <c r="C426" s="15"/>
      <c r="D426" s="15"/>
      <c r="E426" s="15"/>
      <c r="G426" s="346"/>
      <c r="H426" s="347"/>
      <c r="I426" s="347"/>
      <c r="J426" s="349"/>
      <c r="K426" s="349"/>
      <c r="L426" s="349"/>
      <c r="M426" s="349"/>
      <c r="N426" s="349"/>
      <c r="O426" s="349"/>
      <c r="P426" s="349"/>
      <c r="Q426" s="359"/>
      <c r="R426" s="359"/>
      <c r="S426" s="359"/>
      <c r="T426" s="359"/>
      <c r="U426" s="289"/>
      <c r="V426" s="289"/>
      <c r="W426" s="289"/>
      <c r="X426" s="289"/>
      <c r="Y426" s="289"/>
      <c r="Z426" s="289"/>
      <c r="AA426" s="289"/>
      <c r="AB426" s="289"/>
      <c r="AC426" s="289"/>
      <c r="AD426" s="289"/>
      <c r="AE426" s="289"/>
      <c r="AF426" s="289"/>
      <c r="AG426" s="289"/>
      <c r="AH426" s="289"/>
    </row>
    <row r="427" spans="1:34" ht="17.25">
      <c r="A427" s="165" t="s">
        <v>116</v>
      </c>
      <c r="B427" s="127"/>
      <c r="C427" s="162"/>
      <c r="D427" s="127"/>
      <c r="E427" s="127"/>
      <c r="F427" s="438"/>
      <c r="J427" s="337"/>
      <c r="K427" s="337"/>
      <c r="L427" s="337"/>
      <c r="M427" s="337"/>
      <c r="N427" s="337"/>
      <c r="O427" s="337"/>
      <c r="P427" s="337"/>
      <c r="Q427" s="289"/>
      <c r="R427" s="289"/>
      <c r="S427" s="289"/>
      <c r="T427" s="289"/>
      <c r="U427" s="289"/>
      <c r="V427" s="289"/>
      <c r="W427" s="289"/>
      <c r="X427" s="289"/>
      <c r="Y427" s="289"/>
      <c r="Z427" s="289"/>
      <c r="AA427" s="289"/>
      <c r="AB427" s="289"/>
      <c r="AC427" s="289"/>
      <c r="AD427" s="289"/>
      <c r="AE427" s="289"/>
      <c r="AF427" s="289"/>
      <c r="AG427" s="289"/>
      <c r="AH427" s="289"/>
    </row>
    <row r="428" spans="1:34" ht="17.25">
      <c r="A428" s="165"/>
      <c r="B428" s="127"/>
      <c r="C428" s="162"/>
      <c r="D428" s="127"/>
      <c r="E428" s="127"/>
      <c r="F428" s="438"/>
      <c r="J428" s="337"/>
      <c r="K428" s="337"/>
      <c r="L428" s="337"/>
      <c r="M428" s="337"/>
      <c r="N428" s="337"/>
      <c r="O428" s="337"/>
      <c r="P428" s="337"/>
      <c r="Q428" s="289"/>
      <c r="R428" s="289"/>
      <c r="S428" s="289"/>
      <c r="T428" s="289"/>
      <c r="U428" s="289"/>
      <c r="V428" s="289"/>
      <c r="W428" s="289"/>
      <c r="X428" s="289"/>
      <c r="Y428" s="289"/>
      <c r="Z428" s="289"/>
      <c r="AA428" s="289"/>
      <c r="AB428" s="289"/>
      <c r="AC428" s="289"/>
      <c r="AD428" s="289"/>
      <c r="AE428" s="289"/>
      <c r="AF428" s="289"/>
      <c r="AG428" s="289"/>
      <c r="AH428" s="289"/>
    </row>
    <row r="429" spans="1:34" ht="17.25">
      <c r="A429" s="609" t="s">
        <v>199</v>
      </c>
      <c r="B429" s="609"/>
      <c r="C429" s="609"/>
      <c r="D429" s="609"/>
      <c r="E429" s="127"/>
      <c r="F429" s="438"/>
      <c r="J429" s="337"/>
      <c r="K429" s="337"/>
      <c r="L429" s="337"/>
      <c r="M429" s="337"/>
      <c r="N429" s="337"/>
      <c r="O429" s="337"/>
      <c r="P429" s="337"/>
      <c r="Q429" s="289"/>
      <c r="R429" s="289"/>
      <c r="S429" s="289"/>
      <c r="T429" s="289"/>
      <c r="U429" s="289"/>
      <c r="V429" s="289"/>
      <c r="W429" s="289"/>
      <c r="X429" s="289"/>
      <c r="Y429" s="289"/>
      <c r="Z429" s="289"/>
      <c r="AA429" s="289"/>
      <c r="AB429" s="289"/>
      <c r="AC429" s="289"/>
      <c r="AD429" s="289"/>
      <c r="AE429" s="289"/>
      <c r="AF429" s="289"/>
      <c r="AG429" s="289"/>
      <c r="AH429" s="289"/>
    </row>
    <row r="430" spans="1:34" ht="33">
      <c r="A430" s="190" t="s">
        <v>68</v>
      </c>
      <c r="B430" s="190" t="s">
        <v>24</v>
      </c>
      <c r="C430" s="190" t="s">
        <v>25</v>
      </c>
      <c r="D430" s="190" t="s">
        <v>26</v>
      </c>
      <c r="E430" s="32"/>
      <c r="F430" s="439"/>
      <c r="J430" s="337"/>
      <c r="K430" s="337"/>
      <c r="L430" s="337"/>
      <c r="M430" s="337"/>
      <c r="N430" s="337"/>
      <c r="O430" s="337"/>
      <c r="P430" s="337"/>
      <c r="Q430" s="289"/>
      <c r="R430" s="289"/>
      <c r="S430" s="289"/>
      <c r="T430" s="289"/>
      <c r="U430" s="289"/>
      <c r="V430" s="289"/>
      <c r="W430" s="289"/>
      <c r="X430" s="289"/>
      <c r="Y430" s="289"/>
      <c r="Z430" s="289"/>
      <c r="AA430" s="289"/>
      <c r="AB430" s="289"/>
      <c r="AC430" s="289"/>
      <c r="AD430" s="289"/>
      <c r="AE430" s="289"/>
      <c r="AF430" s="289"/>
      <c r="AG430" s="289"/>
      <c r="AH430" s="289"/>
    </row>
    <row r="431" spans="1:27" ht="20.25" customHeight="1">
      <c r="A431" s="628" t="s">
        <v>38</v>
      </c>
      <c r="B431" s="170" t="s">
        <v>179</v>
      </c>
      <c r="C431" s="171" t="s">
        <v>235</v>
      </c>
      <c r="D431" s="252">
        <v>0</v>
      </c>
      <c r="E431" s="4"/>
      <c r="F431" s="439"/>
      <c r="I431" s="259">
        <f>37.16+32.5+23.23</f>
        <v>92.89</v>
      </c>
      <c r="J431" s="337"/>
      <c r="K431" s="337"/>
      <c r="L431" s="337"/>
      <c r="M431" s="337"/>
      <c r="N431" s="337"/>
      <c r="O431" s="337"/>
      <c r="P431" s="337"/>
      <c r="Q431" s="289"/>
      <c r="R431" s="289"/>
      <c r="S431" s="289"/>
      <c r="T431" s="289"/>
      <c r="U431" s="289"/>
      <c r="V431" s="289"/>
      <c r="W431" s="289"/>
      <c r="X431" s="289"/>
      <c r="Y431" s="289"/>
      <c r="Z431" s="289"/>
      <c r="AA431" s="289"/>
    </row>
    <row r="432" spans="1:27" ht="15.75">
      <c r="A432" s="628"/>
      <c r="B432" s="170" t="s">
        <v>80</v>
      </c>
      <c r="C432" s="250" t="s">
        <v>237</v>
      </c>
      <c r="D432" s="198">
        <v>23.23</v>
      </c>
      <c r="E432" s="4"/>
      <c r="F432" s="439"/>
      <c r="J432" s="337"/>
      <c r="K432" s="337"/>
      <c r="L432" s="337"/>
      <c r="M432" s="337"/>
      <c r="N432" s="337"/>
      <c r="O432" s="337"/>
      <c r="P432" s="337"/>
      <c r="Q432" s="289"/>
      <c r="R432" s="289"/>
      <c r="S432" s="289"/>
      <c r="T432" s="289"/>
      <c r="U432" s="289"/>
      <c r="V432" s="289"/>
      <c r="W432" s="289"/>
      <c r="X432" s="289"/>
      <c r="Y432" s="289"/>
      <c r="Z432" s="289"/>
      <c r="AA432" s="289"/>
    </row>
    <row r="433" spans="1:27" ht="16.5">
      <c r="A433" s="628"/>
      <c r="B433" s="199" t="s">
        <v>96</v>
      </c>
      <c r="C433" s="251" t="s">
        <v>238</v>
      </c>
      <c r="D433" s="252">
        <v>32.5</v>
      </c>
      <c r="E433" s="4"/>
      <c r="F433" s="439"/>
      <c r="J433" s="337"/>
      <c r="K433" s="337"/>
      <c r="L433" s="337"/>
      <c r="M433" s="337"/>
      <c r="N433" s="337"/>
      <c r="O433" s="337"/>
      <c r="P433" s="337"/>
      <c r="Q433" s="289"/>
      <c r="R433" s="289"/>
      <c r="S433" s="289"/>
      <c r="T433" s="289"/>
      <c r="U433" s="289"/>
      <c r="V433" s="289"/>
      <c r="W433" s="289"/>
      <c r="X433" s="289"/>
      <c r="Y433" s="289"/>
      <c r="Z433" s="289"/>
      <c r="AA433" s="289"/>
    </row>
    <row r="434" spans="1:27" ht="16.5">
      <c r="A434" s="628"/>
      <c r="B434" s="173" t="s">
        <v>236</v>
      </c>
      <c r="C434" s="251" t="s">
        <v>239</v>
      </c>
      <c r="D434" s="172">
        <v>37.16</v>
      </c>
      <c r="E434" s="4"/>
      <c r="F434" s="446"/>
      <c r="J434" s="337"/>
      <c r="K434" s="337"/>
      <c r="L434" s="337"/>
      <c r="M434" s="337"/>
      <c r="N434" s="337"/>
      <c r="O434" s="337"/>
      <c r="P434" s="337"/>
      <c r="Q434" s="289"/>
      <c r="R434" s="289"/>
      <c r="S434" s="289"/>
      <c r="T434" s="289"/>
      <c r="U434" s="289"/>
      <c r="V434" s="289"/>
      <c r="W434" s="289"/>
      <c r="X434" s="289"/>
      <c r="Y434" s="289"/>
      <c r="Z434" s="289"/>
      <c r="AA434" s="289"/>
    </row>
    <row r="435" spans="1:27" ht="19.5" customHeight="1">
      <c r="A435" s="628" t="s">
        <v>84</v>
      </c>
      <c r="B435" s="628"/>
      <c r="C435" s="628"/>
      <c r="D435" s="174">
        <f>D432+D433+D434</f>
        <v>92.89</v>
      </c>
      <c r="E435" s="4"/>
      <c r="F435" s="440"/>
      <c r="G435" s="346"/>
      <c r="H435" s="347"/>
      <c r="I435" s="347"/>
      <c r="J435" s="349"/>
      <c r="K435" s="349"/>
      <c r="L435" s="349"/>
      <c r="M435" s="349"/>
      <c r="N435" s="349"/>
      <c r="O435" s="349"/>
      <c r="P435" s="349"/>
      <c r="Q435" s="359"/>
      <c r="R435" s="359"/>
      <c r="S435" s="359"/>
      <c r="T435" s="359"/>
      <c r="U435" s="289"/>
      <c r="V435" s="289"/>
      <c r="W435" s="289"/>
      <c r="X435" s="289"/>
      <c r="Y435" s="289"/>
      <c r="Z435" s="289"/>
      <c r="AA435" s="289"/>
    </row>
    <row r="436" spans="1:27" ht="16.5">
      <c r="A436" s="635" t="s">
        <v>29</v>
      </c>
      <c r="B436" s="635"/>
      <c r="C436" s="635"/>
      <c r="D436" s="174">
        <f>D431+D435</f>
        <v>92.89</v>
      </c>
      <c r="E436" s="4"/>
      <c r="J436" s="337"/>
      <c r="K436" s="337"/>
      <c r="L436" s="337"/>
      <c r="M436" s="337"/>
      <c r="N436" s="337"/>
      <c r="O436" s="337"/>
      <c r="P436" s="337"/>
      <c r="Q436" s="289"/>
      <c r="R436" s="289"/>
      <c r="S436" s="289"/>
      <c r="T436" s="289"/>
      <c r="U436" s="289"/>
      <c r="V436" s="289"/>
      <c r="W436" s="289"/>
      <c r="X436" s="289"/>
      <c r="Y436" s="289"/>
      <c r="Z436" s="289"/>
      <c r="AA436" s="289"/>
    </row>
    <row r="437" spans="1:27" ht="15">
      <c r="A437" s="502"/>
      <c r="B437" s="502"/>
      <c r="C437" s="502"/>
      <c r="D437" s="503"/>
      <c r="J437" s="337"/>
      <c r="K437" s="337"/>
      <c r="L437" s="337"/>
      <c r="M437" s="337"/>
      <c r="N437" s="337"/>
      <c r="O437" s="337"/>
      <c r="P437" s="337"/>
      <c r="Q437" s="289"/>
      <c r="R437" s="289"/>
      <c r="S437" s="289"/>
      <c r="T437" s="289"/>
      <c r="U437" s="289"/>
      <c r="V437" s="289"/>
      <c r="W437" s="289"/>
      <c r="X437" s="289"/>
      <c r="Y437" s="289"/>
      <c r="Z437" s="289"/>
      <c r="AA437" s="289"/>
    </row>
    <row r="438" spans="1:27" ht="15">
      <c r="A438" s="4"/>
      <c r="B438" s="4"/>
      <c r="C438" s="4"/>
      <c r="D438" s="4"/>
      <c r="E438" s="4"/>
      <c r="F438" s="9"/>
      <c r="J438" s="337"/>
      <c r="K438" s="337"/>
      <c r="L438" s="337"/>
      <c r="M438" s="337"/>
      <c r="N438" s="337"/>
      <c r="O438" s="337"/>
      <c r="P438" s="337"/>
      <c r="Q438" s="289"/>
      <c r="R438" s="289"/>
      <c r="S438" s="289"/>
      <c r="T438" s="289"/>
      <c r="U438" s="289"/>
      <c r="V438" s="289"/>
      <c r="W438" s="289"/>
      <c r="X438" s="289"/>
      <c r="Y438" s="289"/>
      <c r="Z438" s="289"/>
      <c r="AA438" s="289"/>
    </row>
    <row r="439" spans="1:27" ht="17.25">
      <c r="A439" s="616" t="s">
        <v>266</v>
      </c>
      <c r="B439" s="616"/>
      <c r="C439" s="616"/>
      <c r="D439" s="616"/>
      <c r="E439" s="616"/>
      <c r="F439" s="616"/>
      <c r="J439" s="337"/>
      <c r="K439" s="337"/>
      <c r="L439" s="337"/>
      <c r="M439" s="337"/>
      <c r="N439" s="337"/>
      <c r="O439" s="337"/>
      <c r="P439" s="337"/>
      <c r="Q439" s="289"/>
      <c r="R439" s="289"/>
      <c r="S439" s="289"/>
      <c r="T439" s="289"/>
      <c r="U439" s="289"/>
      <c r="V439" s="289"/>
      <c r="W439" s="289"/>
      <c r="X439" s="289"/>
      <c r="Y439" s="289"/>
      <c r="Z439" s="289"/>
      <c r="AA439" s="289"/>
    </row>
    <row r="440" spans="1:27" ht="17.25">
      <c r="A440" s="194"/>
      <c r="B440" s="194"/>
      <c r="C440" s="194"/>
      <c r="D440" s="194"/>
      <c r="E440" s="194"/>
      <c r="F440" s="201"/>
      <c r="J440" s="337"/>
      <c r="K440" s="337"/>
      <c r="L440" s="337"/>
      <c r="M440" s="337"/>
      <c r="N440" s="337"/>
      <c r="O440" s="337"/>
      <c r="P440" s="337"/>
      <c r="Q440" s="289"/>
      <c r="R440" s="289"/>
      <c r="S440" s="289"/>
      <c r="T440" s="289"/>
      <c r="U440" s="289"/>
      <c r="V440" s="289"/>
      <c r="W440" s="289"/>
      <c r="X440" s="289"/>
      <c r="Y440" s="289"/>
      <c r="Z440" s="289"/>
      <c r="AA440" s="289"/>
    </row>
    <row r="441" spans="1:27" ht="32.25" customHeight="1">
      <c r="A441" s="31" t="s">
        <v>2</v>
      </c>
      <c r="B441" s="31"/>
      <c r="C441" s="31" t="s">
        <v>3</v>
      </c>
      <c r="D441" s="31" t="s">
        <v>4</v>
      </c>
      <c r="E441" s="31" t="s">
        <v>5</v>
      </c>
      <c r="F441" s="104" t="s">
        <v>6</v>
      </c>
      <c r="J441" s="337"/>
      <c r="K441" s="337"/>
      <c r="L441" s="337"/>
      <c r="M441" s="337"/>
      <c r="N441" s="337"/>
      <c r="O441" s="337"/>
      <c r="P441" s="337"/>
      <c r="Q441" s="289"/>
      <c r="R441" s="289"/>
      <c r="S441" s="289"/>
      <c r="T441" s="289"/>
      <c r="U441" s="289"/>
      <c r="V441" s="289"/>
      <c r="W441" s="289"/>
      <c r="X441" s="289"/>
      <c r="Y441" s="289"/>
      <c r="Z441" s="289"/>
      <c r="AA441" s="289"/>
    </row>
    <row r="442" spans="1:27" ht="16.5">
      <c r="A442" s="31">
        <v>1</v>
      </c>
      <c r="B442" s="31">
        <v>2</v>
      </c>
      <c r="C442" s="31">
        <v>3</v>
      </c>
      <c r="D442" s="31">
        <v>4</v>
      </c>
      <c r="E442" s="31" t="s">
        <v>7</v>
      </c>
      <c r="F442" s="104">
        <v>6</v>
      </c>
      <c r="J442" s="337"/>
      <c r="K442" s="337"/>
      <c r="L442" s="337"/>
      <c r="M442" s="337"/>
      <c r="N442" s="337"/>
      <c r="O442" s="337"/>
      <c r="P442" s="337"/>
      <c r="Q442" s="289"/>
      <c r="R442" s="289"/>
      <c r="S442" s="289"/>
      <c r="T442" s="289"/>
      <c r="U442" s="289"/>
      <c r="V442" s="289"/>
      <c r="W442" s="289"/>
      <c r="X442" s="289"/>
      <c r="Y442" s="289"/>
      <c r="Z442" s="289"/>
      <c r="AA442" s="289"/>
    </row>
    <row r="443" spans="1:27" s="261" customFormat="1" ht="41.25" customHeight="1">
      <c r="A443" s="200">
        <v>1</v>
      </c>
      <c r="B443" s="202" t="s">
        <v>254</v>
      </c>
      <c r="C443" s="579">
        <v>0</v>
      </c>
      <c r="D443" s="203">
        <v>0</v>
      </c>
      <c r="E443" s="204">
        <f>D443-C443</f>
        <v>0</v>
      </c>
      <c r="F443" s="205">
        <v>0</v>
      </c>
      <c r="G443" s="291"/>
      <c r="H443" s="292"/>
      <c r="I443" s="292"/>
      <c r="J443" s="360"/>
      <c r="K443" s="360"/>
      <c r="L443" s="360"/>
      <c r="M443" s="360"/>
      <c r="N443" s="360"/>
      <c r="O443" s="360"/>
      <c r="P443" s="504"/>
      <c r="Q443" s="342"/>
      <c r="R443" s="342"/>
      <c r="S443" s="342"/>
      <c r="T443" s="342"/>
      <c r="U443" s="342"/>
      <c r="V443" s="342"/>
      <c r="W443" s="342"/>
      <c r="X443" s="342"/>
      <c r="Y443" s="342"/>
      <c r="Z443" s="342"/>
      <c r="AA443" s="342"/>
    </row>
    <row r="444" spans="1:27" s="261" customFormat="1" ht="33" customHeight="1">
      <c r="A444" s="200">
        <v>2</v>
      </c>
      <c r="B444" s="202" t="s">
        <v>188</v>
      </c>
      <c r="C444" s="206">
        <v>92.92</v>
      </c>
      <c r="D444" s="206">
        <v>92.92</v>
      </c>
      <c r="E444" s="204">
        <f>D444-C444</f>
        <v>0</v>
      </c>
      <c r="F444" s="207">
        <f>E444/C444</f>
        <v>0</v>
      </c>
      <c r="G444" s="291"/>
      <c r="H444" s="292"/>
      <c r="I444" s="292"/>
      <c r="J444" s="360"/>
      <c r="K444" s="360"/>
      <c r="L444" s="360"/>
      <c r="M444" s="360"/>
      <c r="N444" s="360"/>
      <c r="O444" s="360"/>
      <c r="P444" s="505"/>
      <c r="Q444" s="342"/>
      <c r="R444" s="342"/>
      <c r="S444" s="342"/>
      <c r="T444" s="342"/>
      <c r="U444" s="342"/>
      <c r="V444" s="342"/>
      <c r="W444" s="342"/>
      <c r="X444" s="342"/>
      <c r="Y444" s="342"/>
      <c r="Z444" s="342"/>
      <c r="AA444" s="342"/>
    </row>
    <row r="445" spans="1:27" s="261" customFormat="1" ht="28.5" customHeight="1">
      <c r="A445" s="200">
        <v>3</v>
      </c>
      <c r="B445" s="202" t="s">
        <v>200</v>
      </c>
      <c r="C445" s="208">
        <v>92.89</v>
      </c>
      <c r="D445" s="209">
        <v>92.89</v>
      </c>
      <c r="E445" s="204">
        <f>D445-C445</f>
        <v>0</v>
      </c>
      <c r="F445" s="205">
        <f>E445/C445</f>
        <v>0</v>
      </c>
      <c r="G445" s="291"/>
      <c r="H445" s="292"/>
      <c r="I445" s="292"/>
      <c r="J445" s="360"/>
      <c r="K445" s="360"/>
      <c r="L445" s="360"/>
      <c r="M445" s="360"/>
      <c r="N445" s="360"/>
      <c r="O445" s="360"/>
      <c r="P445" s="504"/>
      <c r="Q445" s="342"/>
      <c r="R445" s="342"/>
      <c r="S445" s="342"/>
      <c r="T445" s="342"/>
      <c r="U445" s="342"/>
      <c r="V445" s="342"/>
      <c r="W445" s="342"/>
      <c r="X445" s="342"/>
      <c r="Y445" s="342"/>
      <c r="Z445" s="342"/>
      <c r="AA445" s="342"/>
    </row>
    <row r="446" spans="1:27" s="261" customFormat="1" ht="24" customHeight="1">
      <c r="A446" s="200">
        <v>4</v>
      </c>
      <c r="B446" s="210" t="s">
        <v>32</v>
      </c>
      <c r="C446" s="208">
        <f>C443+C445</f>
        <v>92.89</v>
      </c>
      <c r="D446" s="208">
        <f>D443+D445</f>
        <v>92.89</v>
      </c>
      <c r="E446" s="204">
        <f>D446-C446</f>
        <v>0</v>
      </c>
      <c r="F446" s="205">
        <f>SUM(F443:F445)</f>
        <v>0</v>
      </c>
      <c r="G446" s="291"/>
      <c r="H446" s="292"/>
      <c r="I446" s="292"/>
      <c r="J446" s="360"/>
      <c r="K446" s="360"/>
      <c r="L446" s="360"/>
      <c r="M446" s="360"/>
      <c r="N446" s="360"/>
      <c r="O446" s="360"/>
      <c r="P446" s="360"/>
      <c r="Q446" s="342"/>
      <c r="R446" s="342"/>
      <c r="S446" s="342"/>
      <c r="T446" s="342"/>
      <c r="U446" s="342"/>
      <c r="V446" s="342"/>
      <c r="W446" s="342"/>
      <c r="X446" s="342"/>
      <c r="Y446" s="342"/>
      <c r="Z446" s="342"/>
      <c r="AA446" s="342"/>
    </row>
    <row r="447" spans="10:27" ht="15">
      <c r="J447" s="337"/>
      <c r="K447" s="337"/>
      <c r="L447" s="337"/>
      <c r="M447" s="337"/>
      <c r="N447" s="337"/>
      <c r="O447" s="337"/>
      <c r="P447" s="337"/>
      <c r="Q447" s="289"/>
      <c r="R447" s="289"/>
      <c r="S447" s="289"/>
      <c r="T447" s="289"/>
      <c r="U447" s="289"/>
      <c r="V447" s="289"/>
      <c r="W447" s="289"/>
      <c r="X447" s="289"/>
      <c r="Y447" s="289"/>
      <c r="Z447" s="289"/>
      <c r="AA447" s="289"/>
    </row>
    <row r="448" spans="10:27" ht="15">
      <c r="J448" s="337"/>
      <c r="K448" s="337"/>
      <c r="L448" s="337"/>
      <c r="M448" s="337"/>
      <c r="N448" s="337"/>
      <c r="O448" s="337"/>
      <c r="P448" s="337"/>
      <c r="Q448" s="289"/>
      <c r="R448" s="289"/>
      <c r="S448" s="289"/>
      <c r="T448" s="289"/>
      <c r="U448" s="289"/>
      <c r="V448" s="289"/>
      <c r="W448" s="289"/>
      <c r="X448" s="289"/>
      <c r="Y448" s="289"/>
      <c r="Z448" s="289"/>
      <c r="AA448" s="289"/>
    </row>
    <row r="449" spans="1:27" ht="17.25">
      <c r="A449" s="616" t="s">
        <v>201</v>
      </c>
      <c r="B449" s="616"/>
      <c r="C449" s="616"/>
      <c r="D449" s="191" t="s">
        <v>30</v>
      </c>
      <c r="E449" s="625" t="s">
        <v>250</v>
      </c>
      <c r="F449" s="625"/>
      <c r="G449" s="142"/>
      <c r="J449" s="337"/>
      <c r="K449" s="337"/>
      <c r="L449" s="337"/>
      <c r="M449" s="337"/>
      <c r="N449" s="337"/>
      <c r="O449" s="337"/>
      <c r="P449" s="337"/>
      <c r="Q449" s="289"/>
      <c r="R449" s="289"/>
      <c r="S449" s="289"/>
      <c r="T449" s="289"/>
      <c r="U449" s="289"/>
      <c r="V449" s="289"/>
      <c r="W449" s="289"/>
      <c r="X449" s="289"/>
      <c r="Y449" s="289"/>
      <c r="Z449" s="289"/>
      <c r="AA449" s="289"/>
    </row>
    <row r="450" spans="1:27" ht="45" customHeight="1">
      <c r="A450" s="31" t="s">
        <v>2</v>
      </c>
      <c r="B450" s="31" t="s">
        <v>39</v>
      </c>
      <c r="C450" s="31" t="s">
        <v>188</v>
      </c>
      <c r="D450" s="31" t="s">
        <v>114</v>
      </c>
      <c r="E450" s="31" t="s">
        <v>115</v>
      </c>
      <c r="F450" s="104" t="s">
        <v>40</v>
      </c>
      <c r="G450" s="31" t="s">
        <v>41</v>
      </c>
      <c r="H450" s="506"/>
      <c r="I450" s="507"/>
      <c r="J450" s="337"/>
      <c r="K450" s="337"/>
      <c r="L450" s="337"/>
      <c r="M450" s="337"/>
      <c r="N450" s="337"/>
      <c r="O450" s="337"/>
      <c r="P450" s="337"/>
      <c r="Q450" s="289"/>
      <c r="R450" s="289"/>
      <c r="S450" s="289"/>
      <c r="T450" s="289"/>
      <c r="U450" s="289"/>
      <c r="V450" s="289"/>
      <c r="W450" s="289"/>
      <c r="X450" s="289"/>
      <c r="Y450" s="289"/>
      <c r="Z450" s="289"/>
      <c r="AA450" s="289"/>
    </row>
    <row r="451" spans="1:27" ht="16.5">
      <c r="A451" s="212">
        <v>1</v>
      </c>
      <c r="B451" s="212">
        <v>2</v>
      </c>
      <c r="C451" s="212">
        <v>3</v>
      </c>
      <c r="D451" s="212">
        <v>4</v>
      </c>
      <c r="E451" s="212">
        <v>5</v>
      </c>
      <c r="F451" s="213">
        <v>6</v>
      </c>
      <c r="G451" s="212">
        <v>7</v>
      </c>
      <c r="H451" s="508"/>
      <c r="I451" s="509"/>
      <c r="J451" s="337"/>
      <c r="K451" s="337"/>
      <c r="L451" s="337"/>
      <c r="M451" s="337"/>
      <c r="N451" s="337"/>
      <c r="O451" s="337"/>
      <c r="P451" s="337"/>
      <c r="Q451" s="289"/>
      <c r="R451" s="289"/>
      <c r="S451" s="289"/>
      <c r="T451" s="289"/>
      <c r="U451" s="289"/>
      <c r="V451" s="289"/>
      <c r="W451" s="289"/>
      <c r="X451" s="289"/>
      <c r="Y451" s="289"/>
      <c r="Z451" s="289"/>
      <c r="AA451" s="289"/>
    </row>
    <row r="452" spans="1:27" ht="47.25" customHeight="1">
      <c r="A452" s="214">
        <v>1</v>
      </c>
      <c r="B452" s="215" t="s">
        <v>42</v>
      </c>
      <c r="C452" s="216">
        <v>46.445</v>
      </c>
      <c r="D452" s="208">
        <v>46.445</v>
      </c>
      <c r="E452" s="216">
        <v>46.445</v>
      </c>
      <c r="F452" s="217">
        <f>E452/C452</f>
        <v>1</v>
      </c>
      <c r="G452" s="216">
        <f>D452-E452</f>
        <v>0</v>
      </c>
      <c r="H452" s="470"/>
      <c r="I452" s="470"/>
      <c r="J452" s="337"/>
      <c r="K452" s="337"/>
      <c r="L452" s="337"/>
      <c r="M452" s="337"/>
      <c r="N452" s="337"/>
      <c r="O452" s="337"/>
      <c r="P452" s="337"/>
      <c r="Q452" s="289"/>
      <c r="R452" s="289"/>
      <c r="S452" s="289"/>
      <c r="T452" s="289"/>
      <c r="U452" s="289"/>
      <c r="V452" s="289"/>
      <c r="W452" s="289"/>
      <c r="X452" s="289"/>
      <c r="Y452" s="289"/>
      <c r="Z452" s="289"/>
      <c r="AA452" s="289"/>
    </row>
    <row r="453" spans="1:27" ht="49.5" customHeight="1">
      <c r="A453" s="629">
        <v>2</v>
      </c>
      <c r="B453" s="630" t="s">
        <v>113</v>
      </c>
      <c r="C453" s="218">
        <v>46.445</v>
      </c>
      <c r="D453" s="219">
        <v>46.445</v>
      </c>
      <c r="E453" s="218">
        <v>46.445</v>
      </c>
      <c r="F453" s="614">
        <f>E453/C453</f>
        <v>1</v>
      </c>
      <c r="G453" s="621">
        <f>D453-E453</f>
        <v>0</v>
      </c>
      <c r="H453" s="386"/>
      <c r="I453" s="470">
        <f>52.87+40.02</f>
        <v>92.89</v>
      </c>
      <c r="J453" s="337"/>
      <c r="K453" s="337"/>
      <c r="L453" s="337"/>
      <c r="M453" s="337"/>
      <c r="N453" s="337"/>
      <c r="O453" s="337"/>
      <c r="P453" s="337"/>
      <c r="Q453" s="289"/>
      <c r="R453" s="289"/>
      <c r="S453" s="289"/>
      <c r="T453" s="289"/>
      <c r="U453" s="289"/>
      <c r="V453" s="289"/>
      <c r="W453" s="289"/>
      <c r="X453" s="289"/>
      <c r="Y453" s="289"/>
      <c r="Z453" s="289"/>
      <c r="AA453" s="289"/>
    </row>
    <row r="454" spans="1:27" ht="27" customHeight="1">
      <c r="A454" s="629"/>
      <c r="B454" s="630"/>
      <c r="C454" s="220"/>
      <c r="D454" s="221"/>
      <c r="E454" s="220"/>
      <c r="F454" s="614"/>
      <c r="G454" s="621"/>
      <c r="H454" s="386"/>
      <c r="I454" s="386"/>
      <c r="J454" s="337"/>
      <c r="K454" s="337"/>
      <c r="L454" s="337"/>
      <c r="M454" s="337"/>
      <c r="N454" s="337"/>
      <c r="O454" s="337"/>
      <c r="P454" s="337"/>
      <c r="Q454" s="289"/>
      <c r="R454" s="289"/>
      <c r="S454" s="289"/>
      <c r="T454" s="289"/>
      <c r="U454" s="289"/>
      <c r="V454" s="289"/>
      <c r="W454" s="289"/>
      <c r="X454" s="289"/>
      <c r="Y454" s="289"/>
      <c r="Z454" s="289"/>
      <c r="AA454" s="289"/>
    </row>
    <row r="455" spans="1:27" ht="26.25" customHeight="1">
      <c r="A455" s="622" t="s">
        <v>19</v>
      </c>
      <c r="B455" s="622"/>
      <c r="C455" s="216">
        <v>92.89</v>
      </c>
      <c r="D455" s="208">
        <f>D452+D453</f>
        <v>92.89</v>
      </c>
      <c r="E455" s="216">
        <f>E452+E453</f>
        <v>92.89</v>
      </c>
      <c r="F455" s="222">
        <f>E455/C455</f>
        <v>1</v>
      </c>
      <c r="G455" s="223">
        <f>G452+G453</f>
        <v>0</v>
      </c>
      <c r="H455" s="510"/>
      <c r="I455" s="510"/>
      <c r="J455" s="337"/>
      <c r="K455" s="337"/>
      <c r="L455" s="337"/>
      <c r="M455" s="337"/>
      <c r="N455" s="337"/>
      <c r="O455" s="337"/>
      <c r="P455" s="337"/>
      <c r="Q455" s="289"/>
      <c r="R455" s="289"/>
      <c r="S455" s="289"/>
      <c r="T455" s="289"/>
      <c r="U455" s="289"/>
      <c r="V455" s="289"/>
      <c r="W455" s="289"/>
      <c r="X455" s="289"/>
      <c r="Y455" s="289"/>
      <c r="Z455" s="289"/>
      <c r="AA455" s="289"/>
    </row>
    <row r="456" spans="1:27" ht="15">
      <c r="A456" s="511"/>
      <c r="B456" s="511"/>
      <c r="C456" s="472"/>
      <c r="D456" s="472"/>
      <c r="E456" s="472"/>
      <c r="F456" s="512"/>
      <c r="G456" s="513"/>
      <c r="H456" s="513"/>
      <c r="I456" s="513"/>
      <c r="J456" s="337"/>
      <c r="K456" s="337"/>
      <c r="L456" s="337"/>
      <c r="M456" s="337"/>
      <c r="N456" s="337"/>
      <c r="O456" s="337"/>
      <c r="P456" s="337"/>
      <c r="Q456" s="289"/>
      <c r="R456" s="289"/>
      <c r="S456" s="289"/>
      <c r="T456" s="289"/>
      <c r="U456" s="289"/>
      <c r="V456" s="289"/>
      <c r="W456" s="289"/>
      <c r="X456" s="289"/>
      <c r="Y456" s="289"/>
      <c r="Z456" s="289"/>
      <c r="AA456" s="289"/>
    </row>
    <row r="457" spans="7:27" ht="15">
      <c r="G457" s="346"/>
      <c r="H457" s="347"/>
      <c r="I457" s="347"/>
      <c r="J457" s="349"/>
      <c r="K457" s="349"/>
      <c r="L457" s="349"/>
      <c r="M457" s="349"/>
      <c r="N457" s="349"/>
      <c r="O457" s="349"/>
      <c r="P457" s="349"/>
      <c r="Q457" s="359"/>
      <c r="R457" s="359"/>
      <c r="S457" s="359"/>
      <c r="T457" s="359"/>
      <c r="U457" s="289"/>
      <c r="V457" s="289"/>
      <c r="W457" s="289"/>
      <c r="X457" s="289"/>
      <c r="Y457" s="289"/>
      <c r="Z457" s="289"/>
      <c r="AA457" s="289"/>
    </row>
    <row r="458" spans="1:27" ht="15">
      <c r="A458" s="4"/>
      <c r="B458" s="4"/>
      <c r="C458" s="4"/>
      <c r="D458" s="4"/>
      <c r="E458" s="4"/>
      <c r="F458" s="9"/>
      <c r="G458" s="346"/>
      <c r="H458" s="347"/>
      <c r="I458" s="347"/>
      <c r="J458" s="349"/>
      <c r="K458" s="349"/>
      <c r="L458" s="349"/>
      <c r="M458" s="349"/>
      <c r="N458" s="349"/>
      <c r="O458" s="349"/>
      <c r="P458" s="349"/>
      <c r="Q458" s="359"/>
      <c r="R458" s="359"/>
      <c r="S458" s="359"/>
      <c r="T458" s="359"/>
      <c r="U458" s="289"/>
      <c r="V458" s="289"/>
      <c r="W458" s="289"/>
      <c r="X458" s="289"/>
      <c r="Y458" s="289"/>
      <c r="Z458" s="289"/>
      <c r="AA458" s="289"/>
    </row>
    <row r="459" spans="1:27" ht="15.75" customHeight="1">
      <c r="A459" s="623" t="s">
        <v>125</v>
      </c>
      <c r="B459" s="623"/>
      <c r="C459" s="623"/>
      <c r="D459" s="623"/>
      <c r="E459" s="623"/>
      <c r="F459" s="623"/>
      <c r="G459" s="346"/>
      <c r="H459" s="347"/>
      <c r="I459" s="347"/>
      <c r="J459" s="349"/>
      <c r="K459" s="349"/>
      <c r="L459" s="349"/>
      <c r="M459" s="349"/>
      <c r="N459" s="349"/>
      <c r="O459" s="349"/>
      <c r="P459" s="349"/>
      <c r="Q459" s="359"/>
      <c r="R459" s="359"/>
      <c r="S459" s="359"/>
      <c r="T459" s="359"/>
      <c r="U459" s="289"/>
      <c r="V459" s="289"/>
      <c r="W459" s="289"/>
      <c r="X459" s="289"/>
      <c r="Y459" s="289"/>
      <c r="Z459" s="289"/>
      <c r="AA459" s="289"/>
    </row>
    <row r="460" spans="1:27" ht="17.25">
      <c r="A460" s="165" t="s">
        <v>126</v>
      </c>
      <c r="B460" s="127"/>
      <c r="C460" s="162"/>
      <c r="D460" s="127"/>
      <c r="E460" s="127"/>
      <c r="F460" s="113"/>
      <c r="J460" s="337"/>
      <c r="K460" s="337"/>
      <c r="L460" s="337"/>
      <c r="M460" s="337"/>
      <c r="N460" s="337"/>
      <c r="O460" s="337"/>
      <c r="P460" s="337"/>
      <c r="Q460" s="289"/>
      <c r="R460" s="289"/>
      <c r="S460" s="289"/>
      <c r="T460" s="289"/>
      <c r="U460" s="289"/>
      <c r="V460" s="289"/>
      <c r="W460" s="289"/>
      <c r="X460" s="289"/>
      <c r="Y460" s="289"/>
      <c r="Z460" s="289"/>
      <c r="AA460" s="289"/>
    </row>
    <row r="461" spans="1:27" ht="17.25">
      <c r="A461" s="609" t="s">
        <v>202</v>
      </c>
      <c r="B461" s="609"/>
      <c r="C461" s="609"/>
      <c r="D461" s="609"/>
      <c r="E461" s="127"/>
      <c r="F461" s="113"/>
      <c r="J461" s="337"/>
      <c r="K461" s="337"/>
      <c r="L461" s="337"/>
      <c r="M461" s="337"/>
      <c r="N461" s="337"/>
      <c r="O461" s="337"/>
      <c r="P461" s="337"/>
      <c r="Q461" s="289"/>
      <c r="R461" s="289"/>
      <c r="S461" s="289"/>
      <c r="T461" s="289"/>
      <c r="U461" s="289"/>
      <c r="V461" s="289"/>
      <c r="W461" s="289"/>
      <c r="X461" s="289"/>
      <c r="Y461" s="289"/>
      <c r="Z461" s="289"/>
      <c r="AA461" s="289"/>
    </row>
    <row r="462" spans="1:27" ht="33.75">
      <c r="A462" s="36" t="s">
        <v>23</v>
      </c>
      <c r="B462" s="36" t="s">
        <v>24</v>
      </c>
      <c r="C462" s="36" t="s">
        <v>25</v>
      </c>
      <c r="D462" s="36" t="s">
        <v>26</v>
      </c>
      <c r="E462" s="32"/>
      <c r="F462" s="224"/>
      <c r="J462" s="337"/>
      <c r="K462" s="337"/>
      <c r="L462" s="337"/>
      <c r="M462" s="337"/>
      <c r="N462" s="337"/>
      <c r="O462" s="337"/>
      <c r="P462" s="337"/>
      <c r="Q462" s="289"/>
      <c r="R462" s="289"/>
      <c r="S462" s="289"/>
      <c r="T462" s="289"/>
      <c r="U462" s="289"/>
      <c r="V462" s="289"/>
      <c r="W462" s="289"/>
      <c r="X462" s="289"/>
      <c r="Y462" s="289"/>
      <c r="Z462" s="289"/>
      <c r="AA462" s="289"/>
    </row>
    <row r="463" spans="1:27" ht="17.25" customHeight="1">
      <c r="A463" s="647" t="s">
        <v>144</v>
      </c>
      <c r="B463" s="215" t="s">
        <v>253</v>
      </c>
      <c r="C463" s="171" t="s">
        <v>235</v>
      </c>
      <c r="D463" s="580">
        <v>0</v>
      </c>
      <c r="E463" s="4"/>
      <c r="F463" s="196"/>
      <c r="J463" s="337"/>
      <c r="K463" s="337"/>
      <c r="L463" s="337"/>
      <c r="M463" s="337"/>
      <c r="N463" s="337"/>
      <c r="O463" s="337"/>
      <c r="P463" s="337"/>
      <c r="Q463" s="289"/>
      <c r="R463" s="289"/>
      <c r="S463" s="289"/>
      <c r="T463" s="289"/>
      <c r="U463" s="289"/>
      <c r="V463" s="289"/>
      <c r="W463" s="289"/>
      <c r="X463" s="289"/>
      <c r="Y463" s="289"/>
      <c r="Z463" s="289"/>
      <c r="AA463" s="289"/>
    </row>
    <row r="464" spans="1:27" ht="15.75">
      <c r="A464" s="647"/>
      <c r="B464" s="215" t="s">
        <v>80</v>
      </c>
      <c r="C464" s="250" t="s">
        <v>237</v>
      </c>
      <c r="D464" s="249">
        <v>46.88</v>
      </c>
      <c r="E464" s="4"/>
      <c r="F464" s="196"/>
      <c r="J464" s="337"/>
      <c r="K464" s="337"/>
      <c r="L464" s="337"/>
      <c r="M464" s="337"/>
      <c r="N464" s="337"/>
      <c r="O464" s="337"/>
      <c r="P464" s="337"/>
      <c r="Q464" s="289"/>
      <c r="R464" s="289"/>
      <c r="S464" s="289"/>
      <c r="T464" s="289"/>
      <c r="U464" s="289"/>
      <c r="V464" s="289"/>
      <c r="W464" s="289"/>
      <c r="X464" s="289"/>
      <c r="Y464" s="289"/>
      <c r="Z464" s="289"/>
      <c r="AA464" s="289"/>
    </row>
    <row r="465" spans="1:27" ht="16.5">
      <c r="A465" s="647"/>
      <c r="B465" s="225" t="s">
        <v>28</v>
      </c>
      <c r="C465" s="251" t="s">
        <v>238</v>
      </c>
      <c r="D465" s="249">
        <v>65.1</v>
      </c>
      <c r="E465" s="4"/>
      <c r="F465" s="196"/>
      <c r="J465" s="337"/>
      <c r="K465" s="337"/>
      <c r="L465" s="337"/>
      <c r="M465" s="337"/>
      <c r="N465" s="337"/>
      <c r="O465" s="337"/>
      <c r="P465" s="337"/>
      <c r="Q465" s="289"/>
      <c r="R465" s="289"/>
      <c r="S465" s="289"/>
      <c r="T465" s="289"/>
      <c r="U465" s="289"/>
      <c r="V465" s="289"/>
      <c r="W465" s="289"/>
      <c r="X465" s="289"/>
      <c r="Y465" s="289"/>
      <c r="Z465" s="289"/>
      <c r="AA465" s="289"/>
    </row>
    <row r="466" spans="1:27" ht="16.5">
      <c r="A466" s="647"/>
      <c r="B466" s="225" t="s">
        <v>251</v>
      </c>
      <c r="C466" s="251" t="s">
        <v>239</v>
      </c>
      <c r="D466" s="249">
        <v>74.66</v>
      </c>
      <c r="E466" s="4"/>
      <c r="F466" s="196"/>
      <c r="J466" s="337"/>
      <c r="K466" s="337"/>
      <c r="L466" s="337"/>
      <c r="M466" s="337"/>
      <c r="N466" s="337"/>
      <c r="O466" s="337"/>
      <c r="P466" s="337"/>
      <c r="Q466" s="289"/>
      <c r="R466" s="289"/>
      <c r="S466" s="289"/>
      <c r="T466" s="289"/>
      <c r="U466" s="289"/>
      <c r="V466" s="289"/>
      <c r="W466" s="289"/>
      <c r="X466" s="289"/>
      <c r="Y466" s="289"/>
      <c r="Z466" s="289"/>
      <c r="AA466" s="289"/>
    </row>
    <row r="467" spans="1:27" ht="16.5">
      <c r="A467" s="647" t="s">
        <v>84</v>
      </c>
      <c r="B467" s="647"/>
      <c r="C467" s="647"/>
      <c r="D467" s="226">
        <f>D464+D465+D466</f>
        <v>186.64</v>
      </c>
      <c r="E467" s="4"/>
      <c r="F467" s="131"/>
      <c r="G467" s="346"/>
      <c r="H467" s="347"/>
      <c r="I467" s="347"/>
      <c r="J467" s="349"/>
      <c r="K467" s="349"/>
      <c r="L467" s="349"/>
      <c r="M467" s="349"/>
      <c r="N467" s="349"/>
      <c r="O467" s="349"/>
      <c r="P467" s="349"/>
      <c r="Q467" s="359"/>
      <c r="R467" s="359"/>
      <c r="S467" s="359"/>
      <c r="T467" s="359"/>
      <c r="U467" s="289"/>
      <c r="V467" s="289"/>
      <c r="W467" s="289"/>
      <c r="X467" s="289"/>
      <c r="Y467" s="289"/>
      <c r="Z467" s="289"/>
      <c r="AA467" s="289"/>
    </row>
    <row r="468" spans="6:27" s="400" customFormat="1" ht="15">
      <c r="F468" s="438"/>
      <c r="G468" s="346"/>
      <c r="H468" s="347"/>
      <c r="I468" s="347"/>
      <c r="J468" s="349"/>
      <c r="K468" s="349"/>
      <c r="L468" s="349"/>
      <c r="M468" s="349"/>
      <c r="N468" s="349"/>
      <c r="O468" s="349"/>
      <c r="P468" s="34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  <c r="AA468" s="359"/>
    </row>
    <row r="469" spans="1:27" ht="17.25">
      <c r="A469" s="616" t="s">
        <v>252</v>
      </c>
      <c r="B469" s="616"/>
      <c r="C469" s="616"/>
      <c r="D469" s="616"/>
      <c r="E469" s="616"/>
      <c r="F469" s="616"/>
      <c r="J469" s="337"/>
      <c r="K469" s="337"/>
      <c r="L469" s="337"/>
      <c r="M469" s="337"/>
      <c r="N469" s="337"/>
      <c r="O469" s="337"/>
      <c r="P469" s="337"/>
      <c r="Q469" s="289"/>
      <c r="R469" s="289"/>
      <c r="S469" s="289"/>
      <c r="T469" s="289"/>
      <c r="U469" s="289"/>
      <c r="V469" s="289"/>
      <c r="W469" s="289"/>
      <c r="X469" s="289"/>
      <c r="Y469" s="289"/>
      <c r="Z469" s="289"/>
      <c r="AA469" s="289"/>
    </row>
    <row r="470" spans="1:27" ht="45.75" customHeight="1">
      <c r="A470" s="36" t="s">
        <v>2</v>
      </c>
      <c r="B470" s="36" t="s">
        <v>152</v>
      </c>
      <c r="C470" s="36" t="s">
        <v>3</v>
      </c>
      <c r="D470" s="36" t="s">
        <v>4</v>
      </c>
      <c r="E470" s="36" t="s">
        <v>5</v>
      </c>
      <c r="F470" s="71" t="s">
        <v>6</v>
      </c>
      <c r="J470" s="337"/>
      <c r="K470" s="337"/>
      <c r="L470" s="337"/>
      <c r="M470" s="337"/>
      <c r="N470" s="337"/>
      <c r="O470" s="337"/>
      <c r="P470" s="337"/>
      <c r="Q470" s="289"/>
      <c r="R470" s="289"/>
      <c r="S470" s="289"/>
      <c r="T470" s="289"/>
      <c r="U470" s="289"/>
      <c r="V470" s="289"/>
      <c r="W470" s="289"/>
      <c r="X470" s="289"/>
      <c r="Y470" s="289"/>
      <c r="Z470" s="289"/>
      <c r="AA470" s="289"/>
    </row>
    <row r="471" spans="1:27" ht="21" customHeight="1">
      <c r="A471" s="31">
        <v>1</v>
      </c>
      <c r="B471" s="31">
        <v>2</v>
      </c>
      <c r="C471" s="31">
        <v>3</v>
      </c>
      <c r="D471" s="31">
        <v>4</v>
      </c>
      <c r="E471" s="31" t="s">
        <v>7</v>
      </c>
      <c r="F471" s="104">
        <v>6</v>
      </c>
      <c r="J471" s="337"/>
      <c r="K471" s="337"/>
      <c r="L471" s="337"/>
      <c r="M471" s="337"/>
      <c r="N471" s="337"/>
      <c r="O471" s="337"/>
      <c r="P471" s="337"/>
      <c r="Q471" s="289"/>
      <c r="R471" s="289"/>
      <c r="S471" s="289"/>
      <c r="T471" s="289"/>
      <c r="U471" s="289"/>
      <c r="V471" s="289"/>
      <c r="W471" s="289"/>
      <c r="X471" s="289"/>
      <c r="Y471" s="289"/>
      <c r="Z471" s="289"/>
      <c r="AA471" s="289"/>
    </row>
    <row r="472" spans="1:27" ht="33.75" customHeight="1">
      <c r="A472" s="96">
        <v>1</v>
      </c>
      <c r="B472" s="48" t="s">
        <v>254</v>
      </c>
      <c r="C472" s="120">
        <v>0</v>
      </c>
      <c r="D472" s="120">
        <v>0</v>
      </c>
      <c r="E472" s="120">
        <f>D472-C472</f>
        <v>0</v>
      </c>
      <c r="F472" s="227">
        <v>0</v>
      </c>
      <c r="J472" s="337"/>
      <c r="K472" s="337"/>
      <c r="L472" s="337"/>
      <c r="M472" s="337"/>
      <c r="N472" s="337"/>
      <c r="O472" s="337"/>
      <c r="P472" s="337"/>
      <c r="Q472" s="289"/>
      <c r="R472" s="289"/>
      <c r="S472" s="289"/>
      <c r="T472" s="289"/>
      <c r="U472" s="289"/>
      <c r="V472" s="289"/>
      <c r="W472" s="289"/>
      <c r="X472" s="289"/>
      <c r="Y472" s="289"/>
      <c r="Z472" s="289"/>
      <c r="AA472" s="289"/>
    </row>
    <row r="473" spans="1:27" ht="24" customHeight="1">
      <c r="A473" s="96">
        <v>2</v>
      </c>
      <c r="B473" s="48" t="s">
        <v>188</v>
      </c>
      <c r="C473" s="174">
        <v>92.89</v>
      </c>
      <c r="D473" s="174">
        <v>92.89</v>
      </c>
      <c r="E473" s="120">
        <f>D473-C473</f>
        <v>0</v>
      </c>
      <c r="F473" s="227">
        <f>E473/C473</f>
        <v>0</v>
      </c>
      <c r="J473" s="337"/>
      <c r="K473" s="337"/>
      <c r="L473" s="337"/>
      <c r="M473" s="337"/>
      <c r="N473" s="337"/>
      <c r="O473" s="337"/>
      <c r="P473" s="337"/>
      <c r="Q473" s="289"/>
      <c r="R473" s="289"/>
      <c r="S473" s="289"/>
      <c r="T473" s="289"/>
      <c r="U473" s="289"/>
      <c r="V473" s="289"/>
      <c r="W473" s="289"/>
      <c r="X473" s="289"/>
      <c r="Y473" s="289"/>
      <c r="Z473" s="289"/>
      <c r="AA473" s="289"/>
    </row>
    <row r="474" spans="1:27" ht="24.75" customHeight="1">
      <c r="A474" s="96">
        <v>3</v>
      </c>
      <c r="B474" s="48" t="s">
        <v>200</v>
      </c>
      <c r="C474" s="120">
        <v>186.64</v>
      </c>
      <c r="D474" s="120">
        <v>186.64</v>
      </c>
      <c r="E474" s="120">
        <f>D474-C474</f>
        <v>0</v>
      </c>
      <c r="F474" s="227">
        <f>E474/C474</f>
        <v>0</v>
      </c>
      <c r="J474" s="337"/>
      <c r="K474" s="337"/>
      <c r="L474" s="337"/>
      <c r="M474" s="337"/>
      <c r="N474" s="337"/>
      <c r="O474" s="337"/>
      <c r="P474" s="337"/>
      <c r="Q474" s="289"/>
      <c r="R474" s="289"/>
      <c r="S474" s="289"/>
      <c r="T474" s="289"/>
      <c r="U474" s="289"/>
      <c r="V474" s="289"/>
      <c r="W474" s="289"/>
      <c r="X474" s="289"/>
      <c r="Y474" s="289"/>
      <c r="Z474" s="289"/>
      <c r="AA474" s="289"/>
    </row>
    <row r="475" spans="1:27" ht="26.25" customHeight="1">
      <c r="A475" s="96">
        <v>4</v>
      </c>
      <c r="B475" s="34" t="s">
        <v>32</v>
      </c>
      <c r="C475" s="120">
        <f>C472+C474</f>
        <v>186.64</v>
      </c>
      <c r="D475" s="120">
        <f>D472+D474</f>
        <v>186.64</v>
      </c>
      <c r="E475" s="120">
        <f>E472+E474</f>
        <v>0</v>
      </c>
      <c r="F475" s="227">
        <f>E475/C475</f>
        <v>0</v>
      </c>
      <c r="J475" s="337"/>
      <c r="K475" s="337"/>
      <c r="L475" s="337"/>
      <c r="M475" s="337"/>
      <c r="N475" s="337"/>
      <c r="O475" s="337"/>
      <c r="P475" s="337"/>
      <c r="Q475" s="289"/>
      <c r="R475" s="289"/>
      <c r="S475" s="289"/>
      <c r="T475" s="289"/>
      <c r="U475" s="289"/>
      <c r="V475" s="289"/>
      <c r="W475" s="289"/>
      <c r="X475" s="289"/>
      <c r="Y475" s="289"/>
      <c r="Z475" s="289"/>
      <c r="AA475" s="289"/>
    </row>
    <row r="476" spans="6:27" s="400" customFormat="1" ht="15">
      <c r="F476" s="438"/>
      <c r="G476" s="346"/>
      <c r="H476" s="347"/>
      <c r="I476" s="347"/>
      <c r="J476" s="349"/>
      <c r="K476" s="349"/>
      <c r="L476" s="349"/>
      <c r="M476" s="349"/>
      <c r="N476" s="349"/>
      <c r="O476" s="349"/>
      <c r="P476" s="34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  <c r="AA476" s="359"/>
    </row>
    <row r="477" spans="1:27" ht="17.25">
      <c r="A477" s="618" t="s">
        <v>203</v>
      </c>
      <c r="B477" s="618"/>
      <c r="C477" s="618"/>
      <c r="D477" s="32"/>
      <c r="E477" s="32"/>
      <c r="F477" s="211"/>
      <c r="G477" s="142"/>
      <c r="J477" s="337"/>
      <c r="K477" s="337"/>
      <c r="L477" s="337"/>
      <c r="M477" s="337"/>
      <c r="N477" s="337"/>
      <c r="O477" s="337"/>
      <c r="P477" s="337"/>
      <c r="Q477" s="289"/>
      <c r="R477" s="289"/>
      <c r="S477" s="289"/>
      <c r="T477" s="289"/>
      <c r="U477" s="289"/>
      <c r="V477" s="289"/>
      <c r="W477" s="289"/>
      <c r="X477" s="289"/>
      <c r="Y477" s="289"/>
      <c r="Z477" s="289"/>
      <c r="AA477" s="289"/>
    </row>
    <row r="478" spans="1:27" ht="21.75" customHeight="1">
      <c r="A478" s="656" t="s">
        <v>204</v>
      </c>
      <c r="B478" s="656"/>
      <c r="C478" s="228"/>
      <c r="D478" s="57" t="s">
        <v>30</v>
      </c>
      <c r="E478" s="32"/>
      <c r="F478" s="657" t="s">
        <v>250</v>
      </c>
      <c r="G478" s="657"/>
      <c r="H478" s="514"/>
      <c r="I478" s="514"/>
      <c r="J478" s="514"/>
      <c r="K478" s="514"/>
      <c r="L478" s="514"/>
      <c r="M478" s="514"/>
      <c r="N478" s="514"/>
      <c r="O478" s="514"/>
      <c r="P478" s="515"/>
      <c r="Q478" s="514"/>
      <c r="R478" s="514"/>
      <c r="S478" s="514"/>
      <c r="T478" s="514"/>
      <c r="U478" s="289"/>
      <c r="V478" s="289"/>
      <c r="W478" s="289"/>
      <c r="X478" s="289"/>
      <c r="Y478" s="289"/>
      <c r="Z478" s="289"/>
      <c r="AA478" s="289"/>
    </row>
    <row r="479" spans="1:27" ht="60.75" customHeight="1">
      <c r="A479" s="31" t="s">
        <v>43</v>
      </c>
      <c r="B479" s="31" t="s">
        <v>44</v>
      </c>
      <c r="C479" s="31" t="s">
        <v>45</v>
      </c>
      <c r="D479" s="31" t="s">
        <v>46</v>
      </c>
      <c r="E479" s="31" t="s">
        <v>5</v>
      </c>
      <c r="F479" s="104" t="s">
        <v>164</v>
      </c>
      <c r="G479" s="143" t="s">
        <v>41</v>
      </c>
      <c r="H479" s="516"/>
      <c r="I479" s="517"/>
      <c r="J479" s="467"/>
      <c r="K479" s="467"/>
      <c r="L479" s="467"/>
      <c r="M479" s="467"/>
      <c r="N479" s="467"/>
      <c r="O479" s="467"/>
      <c r="P479" s="467"/>
      <c r="Q479" s="304"/>
      <c r="R479" s="304"/>
      <c r="S479" s="304"/>
      <c r="T479" s="304"/>
      <c r="U479" s="289"/>
      <c r="V479" s="289"/>
      <c r="W479" s="289"/>
      <c r="X479" s="289"/>
      <c r="Y479" s="289"/>
      <c r="Z479" s="289"/>
      <c r="AA479" s="289"/>
    </row>
    <row r="480" spans="1:27" ht="16.5">
      <c r="A480" s="33">
        <v>1</v>
      </c>
      <c r="B480" s="33">
        <v>2</v>
      </c>
      <c r="C480" s="33">
        <v>3</v>
      </c>
      <c r="D480" s="33">
        <v>4</v>
      </c>
      <c r="E480" s="33" t="s">
        <v>66</v>
      </c>
      <c r="F480" s="73">
        <v>6</v>
      </c>
      <c r="G480" s="229" t="s">
        <v>67</v>
      </c>
      <c r="H480" s="518"/>
      <c r="I480" s="518"/>
      <c r="J480" s="518"/>
      <c r="K480" s="518"/>
      <c r="L480" s="518"/>
      <c r="M480" s="518"/>
      <c r="N480" s="518"/>
      <c r="O480" s="518"/>
      <c r="P480" s="518"/>
      <c r="Q480" s="330"/>
      <c r="R480" s="330"/>
      <c r="S480" s="330"/>
      <c r="T480" s="330"/>
      <c r="U480" s="289"/>
      <c r="V480" s="289"/>
      <c r="W480" s="289"/>
      <c r="X480" s="289"/>
      <c r="Y480" s="289"/>
      <c r="Z480" s="289"/>
      <c r="AA480" s="289"/>
    </row>
    <row r="481" spans="1:27" s="400" customFormat="1" ht="16.5">
      <c r="A481" s="120">
        <f>C475</f>
        <v>186.64</v>
      </c>
      <c r="B481" s="210">
        <v>9875.16</v>
      </c>
      <c r="C481" s="208">
        <f>B481*1890/100000</f>
        <v>186.640524</v>
      </c>
      <c r="D481" s="230">
        <v>186.64100000000002</v>
      </c>
      <c r="E481" s="216">
        <f>C481-D481</f>
        <v>-0.00047600000002034903</v>
      </c>
      <c r="F481" s="42">
        <f>D481/A481</f>
        <v>1.0000053579082728</v>
      </c>
      <c r="G481" s="230">
        <f>A481-D481</f>
        <v>-0.0010000000000331966</v>
      </c>
      <c r="H481" s="519"/>
      <c r="I481" s="519"/>
      <c r="J481" s="519"/>
      <c r="K481" s="519"/>
      <c r="L481" s="519"/>
      <c r="M481" s="519"/>
      <c r="N481" s="519"/>
      <c r="O481" s="519"/>
      <c r="P481" s="519"/>
      <c r="Q481" s="519"/>
      <c r="R481" s="519"/>
      <c r="S481" s="519"/>
      <c r="T481" s="519"/>
      <c r="U481" s="359"/>
      <c r="V481" s="359"/>
      <c r="W481" s="359"/>
      <c r="X481" s="359"/>
      <c r="Y481" s="359"/>
      <c r="Z481" s="359"/>
      <c r="AA481" s="359"/>
    </row>
    <row r="482" spans="1:27" s="400" customFormat="1" ht="15">
      <c r="A482" s="257"/>
      <c r="B482" s="257"/>
      <c r="C482" s="257"/>
      <c r="D482" s="257"/>
      <c r="E482" s="257"/>
      <c r="F482" s="263"/>
      <c r="G482" s="346"/>
      <c r="H482" s="347"/>
      <c r="I482" s="347"/>
      <c r="J482" s="349"/>
      <c r="K482" s="349"/>
      <c r="L482" s="349"/>
      <c r="M482" s="349"/>
      <c r="N482" s="349"/>
      <c r="O482" s="349"/>
      <c r="P482" s="349"/>
      <c r="Q482" s="359"/>
      <c r="R482" s="359"/>
      <c r="S482" s="359"/>
      <c r="T482" s="359"/>
      <c r="U482" s="359"/>
      <c r="V482" s="359"/>
      <c r="W482" s="359"/>
      <c r="X482" s="359"/>
      <c r="Y482" s="359"/>
      <c r="Z482" s="359"/>
      <c r="AA482" s="359"/>
    </row>
    <row r="483" spans="1:27" s="400" customFormat="1" ht="15">
      <c r="A483" s="257"/>
      <c r="B483" s="257"/>
      <c r="C483" s="257"/>
      <c r="D483" s="257"/>
      <c r="E483" s="257"/>
      <c r="F483" s="263"/>
      <c r="G483" s="346"/>
      <c r="H483" s="347"/>
      <c r="I483" s="347"/>
      <c r="J483" s="349"/>
      <c r="K483" s="349"/>
      <c r="L483" s="349"/>
      <c r="M483" s="349"/>
      <c r="N483" s="349"/>
      <c r="O483" s="349"/>
      <c r="P483" s="349"/>
      <c r="Q483" s="359"/>
      <c r="R483" s="359"/>
      <c r="S483" s="359"/>
      <c r="T483" s="359"/>
      <c r="U483" s="359"/>
      <c r="V483" s="359"/>
      <c r="W483" s="359"/>
      <c r="X483" s="359"/>
      <c r="Y483" s="359"/>
      <c r="Z483" s="359"/>
      <c r="AA483" s="359"/>
    </row>
    <row r="484" spans="1:27" s="400" customFormat="1" ht="15">
      <c r="A484" s="257"/>
      <c r="B484" s="257"/>
      <c r="C484" s="257"/>
      <c r="D484" s="257"/>
      <c r="E484" s="257"/>
      <c r="F484" s="263"/>
      <c r="G484" s="346"/>
      <c r="H484" s="347"/>
      <c r="I484" s="347"/>
      <c r="J484" s="349"/>
      <c r="K484" s="349"/>
      <c r="L484" s="349"/>
      <c r="M484" s="349"/>
      <c r="N484" s="349"/>
      <c r="O484" s="349"/>
      <c r="P484" s="349"/>
      <c r="Q484" s="359"/>
      <c r="R484" s="359"/>
      <c r="S484" s="359"/>
      <c r="T484" s="359"/>
      <c r="U484" s="359"/>
      <c r="V484" s="359"/>
      <c r="W484" s="359"/>
      <c r="X484" s="359"/>
      <c r="Y484" s="359"/>
      <c r="Z484" s="359"/>
      <c r="AA484" s="359"/>
    </row>
    <row r="485" spans="1:27" s="400" customFormat="1" ht="15">
      <c r="A485" s="257"/>
      <c r="B485" s="257"/>
      <c r="C485" s="257"/>
      <c r="D485" s="257"/>
      <c r="E485" s="257"/>
      <c r="F485" s="263"/>
      <c r="G485" s="346"/>
      <c r="H485" s="347"/>
      <c r="I485" s="347"/>
      <c r="J485" s="349"/>
      <c r="K485" s="349"/>
      <c r="L485" s="349"/>
      <c r="M485" s="349"/>
      <c r="N485" s="349"/>
      <c r="O485" s="349"/>
      <c r="P485" s="349"/>
      <c r="Q485" s="359"/>
      <c r="R485" s="359"/>
      <c r="S485" s="359"/>
      <c r="T485" s="359"/>
      <c r="U485" s="359"/>
      <c r="V485" s="359"/>
      <c r="W485" s="359"/>
      <c r="X485" s="359"/>
      <c r="Y485" s="359"/>
      <c r="Z485" s="359"/>
      <c r="AA485" s="359"/>
    </row>
    <row r="486" spans="6:27" s="400" customFormat="1" ht="15">
      <c r="F486" s="438"/>
      <c r="G486" s="346"/>
      <c r="H486" s="347"/>
      <c r="I486" s="347"/>
      <c r="J486" s="349"/>
      <c r="K486" s="349"/>
      <c r="L486" s="349"/>
      <c r="M486" s="349"/>
      <c r="N486" s="349"/>
      <c r="O486" s="349"/>
      <c r="P486" s="349"/>
      <c r="Q486" s="359"/>
      <c r="R486" s="359"/>
      <c r="S486" s="359"/>
      <c r="T486" s="359"/>
      <c r="U486" s="359"/>
      <c r="V486" s="359"/>
      <c r="W486" s="359"/>
      <c r="X486" s="359"/>
      <c r="Y486" s="359"/>
      <c r="Z486" s="359"/>
      <c r="AA486" s="359"/>
    </row>
    <row r="487" spans="1:27" s="400" customFormat="1" ht="24" customHeight="1">
      <c r="A487" s="623" t="s">
        <v>205</v>
      </c>
      <c r="B487" s="623"/>
      <c r="C487" s="623"/>
      <c r="D487" s="623"/>
      <c r="E487" s="623"/>
      <c r="F487" s="438"/>
      <c r="G487" s="346"/>
      <c r="H487" s="347"/>
      <c r="I487" s="347"/>
      <c r="J487" s="349"/>
      <c r="K487" s="349"/>
      <c r="L487" s="349"/>
      <c r="M487" s="349"/>
      <c r="N487" s="349"/>
      <c r="O487" s="349"/>
      <c r="P487" s="349"/>
      <c r="Q487" s="359"/>
      <c r="R487" s="359"/>
      <c r="S487" s="359"/>
      <c r="T487" s="359"/>
      <c r="U487" s="359"/>
      <c r="V487" s="359"/>
      <c r="W487" s="359"/>
      <c r="X487" s="359"/>
      <c r="Y487" s="359"/>
      <c r="Z487" s="359"/>
      <c r="AA487" s="359"/>
    </row>
    <row r="488" spans="1:27" s="400" customFormat="1" ht="17.25">
      <c r="A488" s="165" t="s">
        <v>151</v>
      </c>
      <c r="B488" s="127"/>
      <c r="C488" s="127"/>
      <c r="D488" s="127"/>
      <c r="E488" s="127"/>
      <c r="F488" s="438"/>
      <c r="G488" s="346"/>
      <c r="H488" s="347"/>
      <c r="I488" s="347"/>
      <c r="J488" s="349"/>
      <c r="K488" s="349"/>
      <c r="L488" s="349"/>
      <c r="M488" s="349"/>
      <c r="N488" s="349"/>
      <c r="O488" s="349"/>
      <c r="P488" s="349"/>
      <c r="Q488" s="359"/>
      <c r="R488" s="359"/>
      <c r="S488" s="359"/>
      <c r="T488" s="359"/>
      <c r="U488" s="359"/>
      <c r="V488" s="359"/>
      <c r="W488" s="359"/>
      <c r="X488" s="359"/>
      <c r="Y488" s="359"/>
      <c r="Z488" s="359"/>
      <c r="AA488" s="359"/>
    </row>
    <row r="489" spans="1:27" s="400" customFormat="1" ht="17.25">
      <c r="A489" s="231" t="s">
        <v>127</v>
      </c>
      <c r="B489" s="232"/>
      <c r="C489" s="232"/>
      <c r="D489" s="232"/>
      <c r="E489" s="232"/>
      <c r="F489" s="520"/>
      <c r="G489" s="521"/>
      <c r="H489" s="521"/>
      <c r="I489" s="521"/>
      <c r="J489" s="521"/>
      <c r="K489" s="521"/>
      <c r="L489" s="521"/>
      <c r="M489" s="521"/>
      <c r="N489" s="521"/>
      <c r="O489" s="521"/>
      <c r="P489" s="521"/>
      <c r="Q489" s="522"/>
      <c r="R489" s="522"/>
      <c r="S489" s="522"/>
      <c r="T489" s="522"/>
      <c r="U489" s="359"/>
      <c r="V489" s="359"/>
      <c r="W489" s="359"/>
      <c r="X489" s="359"/>
      <c r="Y489" s="359"/>
      <c r="Z489" s="359"/>
      <c r="AA489" s="359"/>
    </row>
    <row r="490" spans="1:27" s="400" customFormat="1" ht="17.25">
      <c r="A490" s="610" t="s">
        <v>255</v>
      </c>
      <c r="B490" s="610"/>
      <c r="C490" s="610"/>
      <c r="D490" s="610"/>
      <c r="E490" s="610"/>
      <c r="F490" s="438"/>
      <c r="G490" s="523"/>
      <c r="H490" s="476"/>
      <c r="I490" s="476"/>
      <c r="J490" s="476"/>
      <c r="K490" s="476"/>
      <c r="L490" s="476"/>
      <c r="M490" s="476"/>
      <c r="N490" s="476"/>
      <c r="O490" s="476"/>
      <c r="P490" s="476"/>
      <c r="Q490" s="425"/>
      <c r="R490" s="425"/>
      <c r="S490" s="425"/>
      <c r="T490" s="425"/>
      <c r="U490" s="359"/>
      <c r="V490" s="359"/>
      <c r="W490" s="359"/>
      <c r="X490" s="359"/>
      <c r="Y490" s="359"/>
      <c r="Z490" s="359"/>
      <c r="AA490" s="359"/>
    </row>
    <row r="491" spans="1:27" s="400" customFormat="1" ht="33.75">
      <c r="A491" s="36" t="s">
        <v>23</v>
      </c>
      <c r="B491" s="36" t="s">
        <v>150</v>
      </c>
      <c r="C491" s="36" t="s">
        <v>25</v>
      </c>
      <c r="D491" s="36" t="s">
        <v>48</v>
      </c>
      <c r="E491" s="36" t="s">
        <v>49</v>
      </c>
      <c r="F491" s="438"/>
      <c r="G491" s="523"/>
      <c r="H491" s="476"/>
      <c r="I491" s="476"/>
      <c r="J491" s="476"/>
      <c r="K491" s="476"/>
      <c r="L491" s="476"/>
      <c r="M491" s="476"/>
      <c r="N491" s="476"/>
      <c r="O491" s="476"/>
      <c r="P491" s="476"/>
      <c r="Q491" s="425"/>
      <c r="R491" s="425"/>
      <c r="S491" s="425"/>
      <c r="T491" s="425"/>
      <c r="U491" s="359"/>
      <c r="V491" s="359"/>
      <c r="W491" s="359"/>
      <c r="X491" s="359"/>
      <c r="Y491" s="359"/>
      <c r="Z491" s="359"/>
      <c r="AA491" s="359"/>
    </row>
    <row r="492" spans="1:27" s="400" customFormat="1" ht="16.5">
      <c r="A492" s="628" t="s">
        <v>94</v>
      </c>
      <c r="B492" s="233" t="s">
        <v>81</v>
      </c>
      <c r="C492" s="234"/>
      <c r="D492" s="235">
        <v>962</v>
      </c>
      <c r="E492" s="236">
        <v>577.25</v>
      </c>
      <c r="F492" s="438"/>
      <c r="G492" s="523"/>
      <c r="H492" s="476"/>
      <c r="I492" s="476"/>
      <c r="J492" s="476"/>
      <c r="K492" s="476"/>
      <c r="L492" s="476"/>
      <c r="M492" s="476"/>
      <c r="N492" s="476"/>
      <c r="O492" s="476"/>
      <c r="P492" s="476"/>
      <c r="Q492" s="425"/>
      <c r="R492" s="425"/>
      <c r="S492" s="425"/>
      <c r="T492" s="425"/>
      <c r="U492" s="359"/>
      <c r="V492" s="359"/>
      <c r="W492" s="359"/>
      <c r="X492" s="359"/>
      <c r="Y492" s="359"/>
      <c r="Z492" s="359"/>
      <c r="AA492" s="359"/>
    </row>
    <row r="493" spans="1:27" s="400" customFormat="1" ht="16.5">
      <c r="A493" s="628"/>
      <c r="B493" s="233" t="s">
        <v>82</v>
      </c>
      <c r="C493" s="234"/>
      <c r="D493" s="235">
        <v>198</v>
      </c>
      <c r="E493" s="236">
        <v>118.8</v>
      </c>
      <c r="F493" s="438"/>
      <c r="G493" s="523"/>
      <c r="H493" s="349"/>
      <c r="I493" s="349"/>
      <c r="J493" s="349"/>
      <c r="K493" s="349"/>
      <c r="L493" s="349"/>
      <c r="M493" s="349"/>
      <c r="N493" s="349"/>
      <c r="O493" s="349"/>
      <c r="P493" s="349"/>
      <c r="Q493" s="359"/>
      <c r="R493" s="359"/>
      <c r="S493" s="359"/>
      <c r="T493" s="359"/>
      <c r="U493" s="359"/>
      <c r="V493" s="359"/>
      <c r="W493" s="359"/>
      <c r="X493" s="359"/>
      <c r="Y493" s="359"/>
      <c r="Z493" s="359"/>
      <c r="AA493" s="359"/>
    </row>
    <row r="494" spans="1:27" s="400" customFormat="1" ht="16.5">
      <c r="A494" s="628"/>
      <c r="B494" s="233" t="s">
        <v>83</v>
      </c>
      <c r="C494" s="237"/>
      <c r="D494" s="235">
        <v>722</v>
      </c>
      <c r="E494" s="236">
        <v>433.2</v>
      </c>
      <c r="F494" s="438"/>
      <c r="G494" s="523"/>
      <c r="H494" s="349"/>
      <c r="I494" s="349"/>
      <c r="J494" s="349"/>
      <c r="K494" s="349"/>
      <c r="L494" s="349"/>
      <c r="M494" s="349"/>
      <c r="N494" s="349"/>
      <c r="O494" s="349"/>
      <c r="P494" s="349"/>
      <c r="Q494" s="359"/>
      <c r="R494" s="359"/>
      <c r="S494" s="359"/>
      <c r="T494" s="359"/>
      <c r="U494" s="359"/>
      <c r="V494" s="359"/>
      <c r="W494" s="359"/>
      <c r="X494" s="359"/>
      <c r="Y494" s="359"/>
      <c r="Z494" s="359"/>
      <c r="AA494" s="359"/>
    </row>
    <row r="495" spans="1:27" s="400" customFormat="1" ht="16.5">
      <c r="A495" s="628"/>
      <c r="B495" s="233" t="s">
        <v>85</v>
      </c>
      <c r="C495" s="234"/>
      <c r="D495" s="235">
        <v>1002</v>
      </c>
      <c r="E495" s="236">
        <v>1991.2</v>
      </c>
      <c r="F495" s="438"/>
      <c r="G495" s="523"/>
      <c r="H495" s="349"/>
      <c r="I495" s="349"/>
      <c r="J495" s="349"/>
      <c r="K495" s="349"/>
      <c r="L495" s="349"/>
      <c r="M495" s="349"/>
      <c r="N495" s="349"/>
      <c r="O495" s="349"/>
      <c r="P495" s="349"/>
      <c r="Q495" s="359"/>
      <c r="R495" s="359"/>
      <c r="S495" s="359"/>
      <c r="T495" s="359"/>
      <c r="U495" s="359"/>
      <c r="V495" s="359"/>
      <c r="W495" s="359"/>
      <c r="X495" s="359"/>
      <c r="Y495" s="359"/>
      <c r="Z495" s="359"/>
      <c r="AA495" s="359"/>
    </row>
    <row r="496" spans="1:27" s="400" customFormat="1" ht="16.5">
      <c r="A496" s="628"/>
      <c r="B496" s="233" t="s">
        <v>137</v>
      </c>
      <c r="C496" s="234"/>
      <c r="D496" s="235">
        <v>0</v>
      </c>
      <c r="E496" s="236">
        <v>0</v>
      </c>
      <c r="F496" s="438"/>
      <c r="G496" s="523"/>
      <c r="H496" s="349"/>
      <c r="I496" s="349"/>
      <c r="J496" s="349"/>
      <c r="K496" s="349"/>
      <c r="L496" s="349"/>
      <c r="M496" s="349"/>
      <c r="N496" s="349"/>
      <c r="O496" s="349"/>
      <c r="P496" s="34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  <c r="AA496" s="359"/>
    </row>
    <row r="497" spans="1:27" s="400" customFormat="1" ht="16.5">
      <c r="A497" s="628"/>
      <c r="B497" s="233" t="s">
        <v>147</v>
      </c>
      <c r="C497" s="234"/>
      <c r="D497" s="235">
        <v>1730</v>
      </c>
      <c r="E497" s="236">
        <v>3499.54</v>
      </c>
      <c r="F497" s="438"/>
      <c r="G497" s="523"/>
      <c r="H497" s="349"/>
      <c r="I497" s="349"/>
      <c r="J497" s="349"/>
      <c r="K497" s="349"/>
      <c r="L497" s="349"/>
      <c r="M497" s="349"/>
      <c r="N497" s="349"/>
      <c r="O497" s="349"/>
      <c r="P497" s="349"/>
      <c r="Q497" s="359"/>
      <c r="R497" s="359"/>
      <c r="S497" s="359"/>
      <c r="T497" s="359"/>
      <c r="U497" s="359"/>
      <c r="V497" s="359"/>
      <c r="W497" s="359"/>
      <c r="X497" s="359"/>
      <c r="Y497" s="359"/>
      <c r="Z497" s="359"/>
      <c r="AA497" s="359"/>
    </row>
    <row r="498" spans="1:27" s="400" customFormat="1" ht="16.5">
      <c r="A498" s="628"/>
      <c r="B498" s="233" t="s">
        <v>154</v>
      </c>
      <c r="C498" s="234"/>
      <c r="D498" s="235">
        <v>0</v>
      </c>
      <c r="E498" s="236">
        <v>0</v>
      </c>
      <c r="F498" s="438"/>
      <c r="G498" s="523"/>
      <c r="H498" s="349"/>
      <c r="I498" s="349"/>
      <c r="J498" s="349"/>
      <c r="K498" s="349"/>
      <c r="L498" s="349"/>
      <c r="M498" s="349"/>
      <c r="N498" s="349"/>
      <c r="O498" s="349"/>
      <c r="P498" s="349"/>
      <c r="Q498" s="359"/>
      <c r="R498" s="359"/>
      <c r="S498" s="359"/>
      <c r="T498" s="359"/>
      <c r="U498" s="359"/>
      <c r="V498" s="359"/>
      <c r="W498" s="359"/>
      <c r="X498" s="359"/>
      <c r="Y498" s="359"/>
      <c r="Z498" s="359"/>
      <c r="AA498" s="359"/>
    </row>
    <row r="499" spans="1:27" s="400" customFormat="1" ht="16.5">
      <c r="A499" s="628"/>
      <c r="B499" s="233" t="s">
        <v>165</v>
      </c>
      <c r="C499" s="236"/>
      <c r="D499" s="236">
        <v>530</v>
      </c>
      <c r="E499" s="236">
        <v>851.33</v>
      </c>
      <c r="F499" s="438"/>
      <c r="G499" s="523"/>
      <c r="H499" s="349"/>
      <c r="I499" s="349"/>
      <c r="J499" s="349"/>
      <c r="K499" s="349"/>
      <c r="L499" s="349"/>
      <c r="M499" s="349"/>
      <c r="N499" s="349"/>
      <c r="O499" s="349"/>
      <c r="P499" s="349"/>
      <c r="Q499" s="359"/>
      <c r="R499" s="359"/>
      <c r="S499" s="359"/>
      <c r="T499" s="359"/>
      <c r="U499" s="359"/>
      <c r="V499" s="359"/>
      <c r="W499" s="359"/>
      <c r="X499" s="359"/>
      <c r="Y499" s="359"/>
      <c r="Z499" s="359"/>
      <c r="AA499" s="359"/>
    </row>
    <row r="500" spans="1:27" s="400" customFormat="1" ht="16.5">
      <c r="A500" s="628"/>
      <c r="B500" s="233" t="s">
        <v>178</v>
      </c>
      <c r="C500" s="236"/>
      <c r="D500" s="236">
        <v>160</v>
      </c>
      <c r="E500" s="236">
        <v>292.61</v>
      </c>
      <c r="F500" s="438"/>
      <c r="G500" s="523"/>
      <c r="H500" s="349"/>
      <c r="I500" s="349"/>
      <c r="J500" s="349"/>
      <c r="K500" s="349"/>
      <c r="L500" s="349"/>
      <c r="M500" s="349"/>
      <c r="N500" s="349"/>
      <c r="O500" s="349"/>
      <c r="P500" s="349"/>
      <c r="Q500" s="359"/>
      <c r="R500" s="359"/>
      <c r="S500" s="359"/>
      <c r="T500" s="359"/>
      <c r="U500" s="359"/>
      <c r="V500" s="359"/>
      <c r="W500" s="359"/>
      <c r="X500" s="359"/>
      <c r="Y500" s="359"/>
      <c r="Z500" s="359"/>
      <c r="AA500" s="359"/>
    </row>
    <row r="501" spans="1:27" s="400" customFormat="1" ht="16.5">
      <c r="A501" s="628"/>
      <c r="B501" s="233" t="s">
        <v>206</v>
      </c>
      <c r="C501" s="236"/>
      <c r="D501" s="236"/>
      <c r="E501" s="236"/>
      <c r="F501" s="438"/>
      <c r="G501" s="523"/>
      <c r="H501" s="349"/>
      <c r="I501" s="349"/>
      <c r="J501" s="349"/>
      <c r="K501" s="349"/>
      <c r="L501" s="349"/>
      <c r="M501" s="349"/>
      <c r="N501" s="349"/>
      <c r="O501" s="349"/>
      <c r="P501" s="349"/>
      <c r="Q501" s="359"/>
      <c r="R501" s="359"/>
      <c r="S501" s="359"/>
      <c r="T501" s="359"/>
      <c r="U501" s="359"/>
      <c r="V501" s="359"/>
      <c r="W501" s="359"/>
      <c r="X501" s="359"/>
      <c r="Y501" s="359"/>
      <c r="Z501" s="359"/>
      <c r="AA501" s="359"/>
    </row>
    <row r="502" spans="1:27" s="400" customFormat="1" ht="16.5">
      <c r="A502" s="628"/>
      <c r="B502" s="238" t="s">
        <v>19</v>
      </c>
      <c r="C502" s="236"/>
      <c r="D502" s="239">
        <f>SUM(D492:D501)</f>
        <v>5304</v>
      </c>
      <c r="E502" s="239">
        <f>SUM(E492:E501)</f>
        <v>7763.929999999999</v>
      </c>
      <c r="F502" s="438"/>
      <c r="G502" s="523"/>
      <c r="H502" s="349"/>
      <c r="I502" s="349"/>
      <c r="J502" s="349"/>
      <c r="K502" s="349"/>
      <c r="L502" s="349"/>
      <c r="M502" s="349"/>
      <c r="N502" s="349"/>
      <c r="O502" s="349"/>
      <c r="P502" s="349"/>
      <c r="Q502" s="359"/>
      <c r="R502" s="359"/>
      <c r="S502" s="359"/>
      <c r="T502" s="359"/>
      <c r="U502" s="359"/>
      <c r="V502" s="359"/>
      <c r="W502" s="359"/>
      <c r="X502" s="359"/>
      <c r="Y502" s="359"/>
      <c r="Z502" s="359"/>
      <c r="AA502" s="359"/>
    </row>
    <row r="503" spans="1:9" s="525" customFormat="1" ht="35.25" customHeight="1">
      <c r="A503" s="615" t="s">
        <v>276</v>
      </c>
      <c r="B503" s="615"/>
      <c r="C503" s="615"/>
      <c r="D503" s="615"/>
      <c r="E503" s="615"/>
      <c r="F503" s="615"/>
      <c r="G503" s="615"/>
      <c r="H503" s="524"/>
      <c r="I503" s="524"/>
    </row>
    <row r="504" spans="1:9" s="525" customFormat="1" ht="12.75">
      <c r="A504" s="526"/>
      <c r="B504" s="526"/>
      <c r="C504" s="526"/>
      <c r="D504" s="526"/>
      <c r="E504" s="526"/>
      <c r="F504" s="527"/>
      <c r="G504" s="524"/>
      <c r="H504" s="526"/>
      <c r="I504" s="526"/>
    </row>
    <row r="505" spans="1:27" s="400" customFormat="1" ht="17.25">
      <c r="A505" s="619" t="s">
        <v>269</v>
      </c>
      <c r="B505" s="619"/>
      <c r="C505" s="619"/>
      <c r="D505" s="619"/>
      <c r="E505" s="619"/>
      <c r="F505" s="113"/>
      <c r="G505" s="181"/>
      <c r="H505" s="347"/>
      <c r="I505" s="347"/>
      <c r="J505" s="349"/>
      <c r="K505" s="349"/>
      <c r="L505" s="349"/>
      <c r="M505" s="349"/>
      <c r="N505" s="349"/>
      <c r="O505" s="349"/>
      <c r="P505" s="349"/>
      <c r="Q505" s="359"/>
      <c r="R505" s="359"/>
      <c r="S505" s="359"/>
      <c r="T505" s="359"/>
      <c r="U505" s="359"/>
      <c r="V505" s="359"/>
      <c r="W505" s="359"/>
      <c r="X505" s="359"/>
      <c r="Y505" s="359"/>
      <c r="Z505" s="359"/>
      <c r="AA505" s="359"/>
    </row>
    <row r="506" spans="1:27" s="400" customFormat="1" ht="17.25">
      <c r="A506" s="651" t="s">
        <v>50</v>
      </c>
      <c r="B506" s="609" t="s">
        <v>51</v>
      </c>
      <c r="C506" s="609"/>
      <c r="D506" s="609" t="s">
        <v>52</v>
      </c>
      <c r="E506" s="609"/>
      <c r="F506" s="609" t="s">
        <v>53</v>
      </c>
      <c r="G506" s="609"/>
      <c r="H506" s="523"/>
      <c r="I506" s="528"/>
      <c r="J506" s="523"/>
      <c r="K506" s="523"/>
      <c r="L506" s="523"/>
      <c r="M506" s="523"/>
      <c r="N506" s="523"/>
      <c r="O506" s="523"/>
      <c r="P506" s="523"/>
      <c r="Q506" s="529"/>
      <c r="R506" s="529"/>
      <c r="S506" s="529"/>
      <c r="T506" s="529"/>
      <c r="U506" s="359"/>
      <c r="V506" s="359"/>
      <c r="W506" s="359"/>
      <c r="X506" s="359"/>
      <c r="Y506" s="359"/>
      <c r="Z506" s="359"/>
      <c r="AA506" s="359"/>
    </row>
    <row r="507" spans="1:27" s="400" customFormat="1" ht="17.25">
      <c r="A507" s="651"/>
      <c r="B507" s="169" t="s">
        <v>54</v>
      </c>
      <c r="C507" s="169" t="s">
        <v>55</v>
      </c>
      <c r="D507" s="169" t="s">
        <v>54</v>
      </c>
      <c r="E507" s="169" t="s">
        <v>55</v>
      </c>
      <c r="F507" s="240" t="s">
        <v>54</v>
      </c>
      <c r="G507" s="241" t="s">
        <v>55</v>
      </c>
      <c r="H507" s="530"/>
      <c r="I507" s="531"/>
      <c r="J507" s="530"/>
      <c r="K507" s="530"/>
      <c r="L507" s="530"/>
      <c r="M507" s="530"/>
      <c r="N507" s="530"/>
      <c r="O507" s="530"/>
      <c r="P507" s="530"/>
      <c r="Q507" s="502"/>
      <c r="R507" s="502"/>
      <c r="S507" s="502"/>
      <c r="T507" s="502"/>
      <c r="U507" s="359"/>
      <c r="V507" s="359"/>
      <c r="W507" s="359"/>
      <c r="X507" s="359"/>
      <c r="Y507" s="359"/>
      <c r="Z507" s="359"/>
      <c r="AA507" s="359"/>
    </row>
    <row r="508" spans="1:27" s="400" customFormat="1" ht="42" customHeight="1">
      <c r="A508" s="242" t="s">
        <v>207</v>
      </c>
      <c r="B508" s="243">
        <v>5304</v>
      </c>
      <c r="C508" s="208">
        <v>7763.929999999999</v>
      </c>
      <c r="D508" s="243">
        <v>5304</v>
      </c>
      <c r="E508" s="208">
        <v>7763.929999999999</v>
      </c>
      <c r="F508" s="205">
        <f>D508/B508</f>
        <v>1</v>
      </c>
      <c r="G508" s="244">
        <f>E508/C508</f>
        <v>1</v>
      </c>
      <c r="H508" s="532"/>
      <c r="I508" s="532"/>
      <c r="J508" s="532"/>
      <c r="K508" s="532"/>
      <c r="L508" s="532"/>
      <c r="M508" s="532"/>
      <c r="N508" s="532"/>
      <c r="O508" s="532"/>
      <c r="P508" s="532"/>
      <c r="Q508" s="533"/>
      <c r="R508" s="533"/>
      <c r="S508" s="533"/>
      <c r="T508" s="533"/>
      <c r="U508" s="359"/>
      <c r="V508" s="359"/>
      <c r="W508" s="359"/>
      <c r="X508" s="359"/>
      <c r="Y508" s="359"/>
      <c r="Z508" s="359"/>
      <c r="AA508" s="359"/>
    </row>
    <row r="509" spans="1:27" s="400" customFormat="1" ht="16.5">
      <c r="A509" s="534"/>
      <c r="B509" s="535"/>
      <c r="C509" s="536"/>
      <c r="D509" s="535"/>
      <c r="E509" s="536"/>
      <c r="F509" s="537"/>
      <c r="G509" s="424"/>
      <c r="H509" s="532"/>
      <c r="I509" s="532"/>
      <c r="J509" s="532"/>
      <c r="K509" s="532"/>
      <c r="L509" s="532"/>
      <c r="M509" s="532"/>
      <c r="N509" s="532"/>
      <c r="O509" s="532"/>
      <c r="P509" s="532"/>
      <c r="Q509" s="533"/>
      <c r="R509" s="533"/>
      <c r="S509" s="533"/>
      <c r="T509" s="533"/>
      <c r="U509" s="359"/>
      <c r="V509" s="359"/>
      <c r="W509" s="359"/>
      <c r="X509" s="359"/>
      <c r="Y509" s="359"/>
      <c r="Z509" s="359"/>
      <c r="AA509" s="359"/>
    </row>
    <row r="510" spans="2:27" s="400" customFormat="1" ht="18.75" customHeight="1">
      <c r="B510" s="538"/>
      <c r="C510" s="538"/>
      <c r="D510" s="538"/>
      <c r="E510" s="391"/>
      <c r="F510" s="354"/>
      <c r="G510" s="346"/>
      <c r="H510" s="347"/>
      <c r="I510" s="347"/>
      <c r="J510" s="349"/>
      <c r="K510" s="349"/>
      <c r="L510" s="349"/>
      <c r="M510" s="349"/>
      <c r="N510" s="349"/>
      <c r="O510" s="349"/>
      <c r="P510" s="349"/>
      <c r="Q510" s="359"/>
      <c r="R510" s="359"/>
      <c r="S510" s="359"/>
      <c r="T510" s="359"/>
      <c r="U510" s="359"/>
      <c r="V510" s="359"/>
      <c r="W510" s="359"/>
      <c r="X510" s="359"/>
      <c r="Y510" s="359"/>
      <c r="Z510" s="359"/>
      <c r="AA510" s="359"/>
    </row>
    <row r="511" spans="1:27" s="400" customFormat="1" ht="18.75" customHeight="1">
      <c r="A511" s="538"/>
      <c r="B511" s="538"/>
      <c r="C511" s="538"/>
      <c r="D511" s="538"/>
      <c r="E511" s="391"/>
      <c r="F511" s="354"/>
      <c r="G511" s="346"/>
      <c r="H511" s="347"/>
      <c r="I511" s="347"/>
      <c r="J511" s="349"/>
      <c r="K511" s="349"/>
      <c r="L511" s="349"/>
      <c r="M511" s="349"/>
      <c r="N511" s="349"/>
      <c r="O511" s="349"/>
      <c r="P511" s="349"/>
      <c r="Q511" s="359"/>
      <c r="R511" s="359"/>
      <c r="S511" s="359"/>
      <c r="T511" s="359"/>
      <c r="U511" s="359"/>
      <c r="V511" s="359"/>
      <c r="W511" s="359"/>
      <c r="X511" s="359"/>
      <c r="Y511" s="359"/>
      <c r="Z511" s="359"/>
      <c r="AA511" s="359"/>
    </row>
    <row r="512" spans="1:27" s="400" customFormat="1" ht="17.25">
      <c r="A512" s="165" t="s">
        <v>128</v>
      </c>
      <c r="B512" s="127"/>
      <c r="C512" s="127"/>
      <c r="D512" s="127"/>
      <c r="E512" s="127"/>
      <c r="F512" s="113"/>
      <c r="G512" s="346"/>
      <c r="H512" s="347"/>
      <c r="I512" s="347"/>
      <c r="J512" s="349"/>
      <c r="K512" s="349"/>
      <c r="L512" s="349"/>
      <c r="M512" s="349"/>
      <c r="N512" s="349"/>
      <c r="O512" s="349"/>
      <c r="P512" s="349"/>
      <c r="Q512" s="359"/>
      <c r="R512" s="359"/>
      <c r="S512" s="359"/>
      <c r="T512" s="359"/>
      <c r="U512" s="359"/>
      <c r="V512" s="359"/>
      <c r="W512" s="359"/>
      <c r="X512" s="359"/>
      <c r="Y512" s="359"/>
      <c r="Z512" s="359"/>
      <c r="AA512" s="359"/>
    </row>
    <row r="513" spans="1:27" s="400" customFormat="1" ht="17.25">
      <c r="A513" s="165"/>
      <c r="B513" s="127"/>
      <c r="C513" s="127"/>
      <c r="D513" s="127"/>
      <c r="E513" s="127"/>
      <c r="F513" s="113"/>
      <c r="G513" s="346"/>
      <c r="H513" s="347"/>
      <c r="I513" s="347"/>
      <c r="J513" s="349"/>
      <c r="K513" s="349"/>
      <c r="L513" s="349"/>
      <c r="M513" s="349"/>
      <c r="N513" s="349"/>
      <c r="O513" s="349"/>
      <c r="P513" s="349"/>
      <c r="Q513" s="359"/>
      <c r="R513" s="359"/>
      <c r="S513" s="359"/>
      <c r="T513" s="359"/>
      <c r="U513" s="359"/>
      <c r="V513" s="359"/>
      <c r="W513" s="359"/>
      <c r="X513" s="359"/>
      <c r="Y513" s="359"/>
      <c r="Z513" s="359"/>
      <c r="AA513" s="359"/>
    </row>
    <row r="514" spans="1:27" s="400" customFormat="1" ht="41.25" customHeight="1">
      <c r="A514" s="652" t="s">
        <v>270</v>
      </c>
      <c r="B514" s="652"/>
      <c r="C514" s="652" t="s">
        <v>271</v>
      </c>
      <c r="D514" s="652"/>
      <c r="E514" s="652" t="s">
        <v>56</v>
      </c>
      <c r="F514" s="652"/>
      <c r="G514" s="346"/>
      <c r="H514" s="347"/>
      <c r="I514" s="347"/>
      <c r="J514" s="349"/>
      <c r="K514" s="349"/>
      <c r="L514" s="349"/>
      <c r="M514" s="349"/>
      <c r="N514" s="349"/>
      <c r="O514" s="349"/>
      <c r="P514" s="34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  <c r="AA514" s="359"/>
    </row>
    <row r="515" spans="1:27" s="400" customFormat="1" ht="33" customHeight="1">
      <c r="A515" s="37" t="s">
        <v>54</v>
      </c>
      <c r="B515" s="37" t="s">
        <v>57</v>
      </c>
      <c r="C515" s="37" t="s">
        <v>54</v>
      </c>
      <c r="D515" s="37" t="s">
        <v>57</v>
      </c>
      <c r="E515" s="37" t="s">
        <v>54</v>
      </c>
      <c r="F515" s="246" t="s">
        <v>176</v>
      </c>
      <c r="G515" s="346"/>
      <c r="H515" s="347"/>
      <c r="I515" s="347"/>
      <c r="J515" s="349"/>
      <c r="K515" s="349"/>
      <c r="L515" s="349"/>
      <c r="M515" s="349"/>
      <c r="N515" s="349"/>
      <c r="O515" s="349"/>
      <c r="P515" s="349"/>
      <c r="Q515" s="359"/>
      <c r="R515" s="359"/>
      <c r="S515" s="359"/>
      <c r="T515" s="359"/>
      <c r="U515" s="359"/>
      <c r="V515" s="359"/>
      <c r="W515" s="359"/>
      <c r="X515" s="359"/>
      <c r="Y515" s="359"/>
      <c r="Z515" s="359"/>
      <c r="AA515" s="359"/>
    </row>
    <row r="516" spans="1:27" s="400" customFormat="1" ht="16.5">
      <c r="A516" s="200">
        <v>1</v>
      </c>
      <c r="B516" s="200">
        <v>2</v>
      </c>
      <c r="C516" s="200">
        <v>3</v>
      </c>
      <c r="D516" s="200">
        <v>4</v>
      </c>
      <c r="E516" s="200">
        <v>5</v>
      </c>
      <c r="F516" s="238">
        <v>6</v>
      </c>
      <c r="G516" s="346"/>
      <c r="H516" s="347"/>
      <c r="I516" s="347"/>
      <c r="J516" s="349"/>
      <c r="K516" s="349"/>
      <c r="L516" s="349"/>
      <c r="M516" s="349"/>
      <c r="N516" s="349"/>
      <c r="O516" s="349"/>
      <c r="P516" s="349"/>
      <c r="Q516" s="359"/>
      <c r="R516" s="359"/>
      <c r="S516" s="359"/>
      <c r="T516" s="359"/>
      <c r="U516" s="359"/>
      <c r="V516" s="359"/>
      <c r="W516" s="359"/>
      <c r="X516" s="359"/>
      <c r="Y516" s="359"/>
      <c r="Z516" s="359"/>
      <c r="AA516" s="359"/>
    </row>
    <row r="517" spans="1:27" s="400" customFormat="1" ht="15.75">
      <c r="A517" s="243">
        <v>5304</v>
      </c>
      <c r="B517" s="208">
        <v>7763.929999999999</v>
      </c>
      <c r="C517" s="243">
        <v>5565</v>
      </c>
      <c r="D517" s="208">
        <v>7763.929999999999</v>
      </c>
      <c r="E517" s="244">
        <f>C517/A517</f>
        <v>1.0492081447963801</v>
      </c>
      <c r="F517" s="205">
        <f>D517/B517</f>
        <v>1</v>
      </c>
      <c r="G517" s="346"/>
      <c r="H517" s="347"/>
      <c r="I517" s="347"/>
      <c r="J517" s="349"/>
      <c r="K517" s="349"/>
      <c r="L517" s="349"/>
      <c r="M517" s="349"/>
      <c r="N517" s="349"/>
      <c r="O517" s="349"/>
      <c r="P517" s="349"/>
      <c r="Q517" s="349"/>
      <c r="R517" s="349"/>
      <c r="S517" s="349"/>
      <c r="T517" s="359"/>
      <c r="U517" s="359"/>
      <c r="V517" s="359"/>
      <c r="W517" s="359"/>
      <c r="X517" s="359"/>
      <c r="Y517" s="359"/>
      <c r="Z517" s="359"/>
      <c r="AA517" s="359"/>
    </row>
    <row r="518" spans="1:27" s="400" customFormat="1" ht="17.25">
      <c r="A518" s="245" t="s">
        <v>168</v>
      </c>
      <c r="B518" s="248"/>
      <c r="C518" s="247"/>
      <c r="D518" s="248"/>
      <c r="E518" s="124"/>
      <c r="F518" s="539"/>
      <c r="G518" s="346"/>
      <c r="H518" s="347"/>
      <c r="I518" s="347"/>
      <c r="J518" s="349"/>
      <c r="K518" s="349"/>
      <c r="L518" s="349"/>
      <c r="M518" s="349"/>
      <c r="N518" s="349"/>
      <c r="O518" s="349"/>
      <c r="P518" s="349"/>
      <c r="Q518" s="349"/>
      <c r="R518" s="349"/>
      <c r="S518" s="349"/>
      <c r="T518" s="359"/>
      <c r="U518" s="359"/>
      <c r="V518" s="359"/>
      <c r="W518" s="359"/>
      <c r="X518" s="359"/>
      <c r="Y518" s="359"/>
      <c r="Z518" s="359"/>
      <c r="AA518" s="359"/>
    </row>
    <row r="519" spans="1:27" s="400" customFormat="1" ht="17.25">
      <c r="A519" s="586" t="s">
        <v>129</v>
      </c>
      <c r="B519" s="127"/>
      <c r="C519" s="127"/>
      <c r="D519" s="587"/>
      <c r="E519" s="587"/>
      <c r="F519" s="588"/>
      <c r="G519" s="346"/>
      <c r="H519" s="347"/>
      <c r="I519" s="347"/>
      <c r="J519" s="349"/>
      <c r="K519" s="349"/>
      <c r="L519" s="349"/>
      <c r="M519" s="349"/>
      <c r="N519" s="349"/>
      <c r="O519" s="349"/>
      <c r="P519" s="349"/>
      <c r="Q519" s="359"/>
      <c r="R519" s="359"/>
      <c r="S519" s="359"/>
      <c r="T519" s="359"/>
      <c r="U519" s="359"/>
      <c r="V519" s="359"/>
      <c r="W519" s="359"/>
      <c r="X519" s="359"/>
      <c r="Y519" s="359"/>
      <c r="Z519" s="359"/>
      <c r="AA519" s="359"/>
    </row>
    <row r="520" spans="1:27" s="400" customFormat="1" ht="17.25">
      <c r="A520" s="586"/>
      <c r="B520" s="127"/>
      <c r="C520" s="127"/>
      <c r="D520" s="587"/>
      <c r="E520" s="587"/>
      <c r="F520" s="588"/>
      <c r="G520" s="346"/>
      <c r="H520" s="347"/>
      <c r="I520" s="347"/>
      <c r="J520" s="349"/>
      <c r="K520" s="349"/>
      <c r="L520" s="349"/>
      <c r="M520" s="349"/>
      <c r="N520" s="349"/>
      <c r="O520" s="349"/>
      <c r="P520" s="349"/>
      <c r="Q520" s="359"/>
      <c r="R520" s="359"/>
      <c r="S520" s="359"/>
      <c r="T520" s="359"/>
      <c r="U520" s="359"/>
      <c r="V520" s="359"/>
      <c r="W520" s="359"/>
      <c r="X520" s="359"/>
      <c r="Y520" s="359"/>
      <c r="Z520" s="359"/>
      <c r="AA520" s="359"/>
    </row>
    <row r="521" spans="1:27" s="400" customFormat="1" ht="17.25">
      <c r="A521" s="231" t="s">
        <v>130</v>
      </c>
      <c r="B521" s="127"/>
      <c r="C521" s="127"/>
      <c r="D521" s="587"/>
      <c r="E521" s="587"/>
      <c r="F521" s="588"/>
      <c r="G521" s="346"/>
      <c r="H521" s="347"/>
      <c r="I521" s="347"/>
      <c r="J521" s="349"/>
      <c r="K521" s="349"/>
      <c r="L521" s="349"/>
      <c r="M521" s="349"/>
      <c r="N521" s="349"/>
      <c r="O521" s="349"/>
      <c r="P521" s="34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  <c r="AA521" s="359"/>
    </row>
    <row r="522" spans="1:27" s="400" customFormat="1" ht="17.25">
      <c r="A522" s="589"/>
      <c r="B522" s="590"/>
      <c r="C522" s="232"/>
      <c r="D522" s="232"/>
      <c r="E522" s="232"/>
      <c r="F522" s="591"/>
      <c r="G522" s="521"/>
      <c r="H522" s="521"/>
      <c r="I522" s="521"/>
      <c r="J522" s="521"/>
      <c r="K522" s="521"/>
      <c r="L522" s="521"/>
      <c r="M522" s="521"/>
      <c r="N522" s="521"/>
      <c r="O522" s="521"/>
      <c r="P522" s="521"/>
      <c r="Q522" s="522"/>
      <c r="R522" s="522"/>
      <c r="S522" s="522"/>
      <c r="T522" s="522"/>
      <c r="U522" s="359"/>
      <c r="V522" s="359"/>
      <c r="W522" s="359"/>
      <c r="X522" s="359"/>
      <c r="Y522" s="359"/>
      <c r="Z522" s="359"/>
      <c r="AA522" s="359"/>
    </row>
    <row r="523" spans="1:27" s="400" customFormat="1" ht="17.25">
      <c r="A523" s="610" t="s">
        <v>258</v>
      </c>
      <c r="B523" s="610"/>
      <c r="C523" s="610"/>
      <c r="D523" s="610"/>
      <c r="E523" s="610"/>
      <c r="F523" s="610"/>
      <c r="G523" s="523"/>
      <c r="H523" s="476"/>
      <c r="I523" s="476"/>
      <c r="J523" s="476"/>
      <c r="K523" s="476"/>
      <c r="L523" s="476"/>
      <c r="M523" s="476"/>
      <c r="N523" s="476"/>
      <c r="O523" s="476"/>
      <c r="P523" s="476"/>
      <c r="Q523" s="425"/>
      <c r="R523" s="425"/>
      <c r="S523" s="425"/>
      <c r="T523" s="425"/>
      <c r="U523" s="359"/>
      <c r="V523" s="359"/>
      <c r="W523" s="359"/>
      <c r="X523" s="359"/>
      <c r="Y523" s="359"/>
      <c r="Z523" s="359"/>
      <c r="AA523" s="359"/>
    </row>
    <row r="524" spans="1:27" s="400" customFormat="1" ht="40.5" customHeight="1">
      <c r="A524" s="31" t="s">
        <v>23</v>
      </c>
      <c r="B524" s="31" t="s">
        <v>24</v>
      </c>
      <c r="C524" s="31" t="s">
        <v>25</v>
      </c>
      <c r="D524" s="31" t="s">
        <v>166</v>
      </c>
      <c r="E524" s="31" t="s">
        <v>167</v>
      </c>
      <c r="F524" s="104" t="s">
        <v>169</v>
      </c>
      <c r="G524" s="523"/>
      <c r="H524" s="476"/>
      <c r="I524" s="476"/>
      <c r="J524" s="620"/>
      <c r="K524" s="620"/>
      <c r="L524" s="476"/>
      <c r="M524" s="476"/>
      <c r="N524" s="476"/>
      <c r="O524" s="476"/>
      <c r="P524" s="476"/>
      <c r="Q524" s="425"/>
      <c r="R524" s="425"/>
      <c r="S524" s="425"/>
      <c r="T524" s="425"/>
      <c r="U524" s="359"/>
      <c r="V524" s="359"/>
      <c r="W524" s="359"/>
      <c r="X524" s="359"/>
      <c r="Y524" s="359"/>
      <c r="Z524" s="359"/>
      <c r="AA524" s="359"/>
    </row>
    <row r="525" spans="1:27" s="400" customFormat="1" ht="16.5">
      <c r="A525" s="658" t="s">
        <v>95</v>
      </c>
      <c r="B525" s="592" t="s">
        <v>81</v>
      </c>
      <c r="C525" s="593"/>
      <c r="D525" s="236">
        <v>1978</v>
      </c>
      <c r="E525" s="594"/>
      <c r="F525" s="594">
        <v>98.9</v>
      </c>
      <c r="G525" s="523"/>
      <c r="H525" s="349"/>
      <c r="I525" s="349"/>
      <c r="J525" s="620"/>
      <c r="K525" s="620"/>
      <c r="L525" s="349"/>
      <c r="M525" s="349"/>
      <c r="N525" s="349"/>
      <c r="O525" s="349"/>
      <c r="P525" s="349"/>
      <c r="Q525" s="359"/>
      <c r="R525" s="359"/>
      <c r="S525" s="359"/>
      <c r="T525" s="359"/>
      <c r="U525" s="359"/>
      <c r="V525" s="359"/>
      <c r="W525" s="359"/>
      <c r="X525" s="359"/>
      <c r="Y525" s="359"/>
      <c r="Z525" s="359"/>
      <c r="AA525" s="359"/>
    </row>
    <row r="526" spans="1:27" s="400" customFormat="1" ht="16.5">
      <c r="A526" s="658"/>
      <c r="B526" s="592" t="s">
        <v>82</v>
      </c>
      <c r="C526" s="593"/>
      <c r="D526" s="236">
        <v>1786</v>
      </c>
      <c r="E526" s="594"/>
      <c r="F526" s="234">
        <v>89.3</v>
      </c>
      <c r="G526" s="523"/>
      <c r="H526" s="349"/>
      <c r="I526" s="349"/>
      <c r="J526" s="620"/>
      <c r="K526" s="620"/>
      <c r="L526" s="349"/>
      <c r="M526" s="349"/>
      <c r="N526" s="349"/>
      <c r="O526" s="349"/>
      <c r="P526" s="34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  <c r="AA526" s="359"/>
    </row>
    <row r="527" spans="1:27" s="400" customFormat="1" ht="16.5">
      <c r="A527" s="658"/>
      <c r="B527" s="592" t="s">
        <v>83</v>
      </c>
      <c r="C527" s="593"/>
      <c r="D527" s="236">
        <v>0</v>
      </c>
      <c r="E527" s="594"/>
      <c r="F527" s="234">
        <v>0</v>
      </c>
      <c r="G527" s="523"/>
      <c r="H527" s="349"/>
      <c r="I527" s="349"/>
      <c r="J527" s="620"/>
      <c r="K527" s="620"/>
      <c r="L527" s="349"/>
      <c r="M527" s="349"/>
      <c r="N527" s="349"/>
      <c r="O527" s="349"/>
      <c r="P527" s="349"/>
      <c r="Q527" s="359"/>
      <c r="R527" s="359"/>
      <c r="S527" s="359"/>
      <c r="T527" s="359"/>
      <c r="U527" s="359"/>
      <c r="V527" s="359"/>
      <c r="W527" s="359"/>
      <c r="X527" s="359"/>
      <c r="Y527" s="359"/>
      <c r="Z527" s="359"/>
      <c r="AA527" s="359"/>
    </row>
    <row r="528" spans="1:27" s="400" customFormat="1" ht="16.5">
      <c r="A528" s="658"/>
      <c r="B528" s="592" t="s">
        <v>85</v>
      </c>
      <c r="C528" s="593"/>
      <c r="D528" s="236">
        <v>1535</v>
      </c>
      <c r="E528" s="236"/>
      <c r="F528" s="234">
        <v>76.75</v>
      </c>
      <c r="G528" s="523"/>
      <c r="H528" s="349"/>
      <c r="I528" s="349"/>
      <c r="J528" s="620"/>
      <c r="K528" s="620"/>
      <c r="L528" s="349"/>
      <c r="M528" s="349"/>
      <c r="N528" s="349"/>
      <c r="O528" s="349"/>
      <c r="P528" s="349"/>
      <c r="Q528" s="359"/>
      <c r="R528" s="359"/>
      <c r="S528" s="359"/>
      <c r="T528" s="359"/>
      <c r="U528" s="359"/>
      <c r="V528" s="359"/>
      <c r="W528" s="359"/>
      <c r="X528" s="359"/>
      <c r="Y528" s="359"/>
      <c r="Z528" s="359"/>
      <c r="AA528" s="359"/>
    </row>
    <row r="529" spans="1:27" s="400" customFormat="1" ht="16.5">
      <c r="A529" s="658"/>
      <c r="B529" s="592" t="s">
        <v>137</v>
      </c>
      <c r="C529" s="595"/>
      <c r="D529" s="236">
        <v>330</v>
      </c>
      <c r="E529" s="236">
        <v>0</v>
      </c>
      <c r="F529" s="234">
        <v>16.5</v>
      </c>
      <c r="G529" s="523"/>
      <c r="H529" s="349"/>
      <c r="I529" s="349"/>
      <c r="J529" s="620"/>
      <c r="K529" s="620"/>
      <c r="L529" s="349"/>
      <c r="M529" s="349"/>
      <c r="N529" s="349"/>
      <c r="O529" s="349"/>
      <c r="P529" s="349"/>
      <c r="Q529" s="359"/>
      <c r="R529" s="359"/>
      <c r="S529" s="359"/>
      <c r="T529" s="359"/>
      <c r="U529" s="359"/>
      <c r="V529" s="359"/>
      <c r="W529" s="359"/>
      <c r="X529" s="359"/>
      <c r="Y529" s="359"/>
      <c r="Z529" s="359"/>
      <c r="AA529" s="359"/>
    </row>
    <row r="530" spans="1:27" s="400" customFormat="1" ht="16.5">
      <c r="A530" s="658"/>
      <c r="B530" s="592" t="s">
        <v>138</v>
      </c>
      <c r="C530" s="593"/>
      <c r="D530" s="236">
        <v>881</v>
      </c>
      <c r="E530" s="236">
        <v>0</v>
      </c>
      <c r="F530" s="234">
        <v>44.05</v>
      </c>
      <c r="G530" s="523"/>
      <c r="H530" s="349"/>
      <c r="I530" s="349"/>
      <c r="J530" s="620"/>
      <c r="K530" s="620"/>
      <c r="L530" s="349"/>
      <c r="M530" s="349"/>
      <c r="N530" s="349"/>
      <c r="O530" s="349"/>
      <c r="P530" s="349"/>
      <c r="Q530" s="359"/>
      <c r="R530" s="359"/>
      <c r="S530" s="359"/>
      <c r="T530" s="359"/>
      <c r="U530" s="359"/>
      <c r="V530" s="359"/>
      <c r="W530" s="359"/>
      <c r="X530" s="359"/>
      <c r="Y530" s="359"/>
      <c r="Z530" s="359"/>
      <c r="AA530" s="359"/>
    </row>
    <row r="531" spans="1:27" s="400" customFormat="1" ht="16.5">
      <c r="A531" s="658"/>
      <c r="B531" s="592" t="s">
        <v>154</v>
      </c>
      <c r="C531" s="593"/>
      <c r="D531" s="236">
        <v>21</v>
      </c>
      <c r="E531" s="236">
        <v>1978</v>
      </c>
      <c r="F531" s="594">
        <v>99.95</v>
      </c>
      <c r="G531" s="523"/>
      <c r="H531" s="349"/>
      <c r="I531" s="349"/>
      <c r="J531" s="349"/>
      <c r="K531" s="349"/>
      <c r="L531" s="349"/>
      <c r="M531" s="349"/>
      <c r="N531" s="349"/>
      <c r="O531" s="349"/>
      <c r="P531" s="349"/>
      <c r="Q531" s="359"/>
      <c r="R531" s="359"/>
      <c r="S531" s="359"/>
      <c r="T531" s="359"/>
      <c r="U531" s="359"/>
      <c r="V531" s="359"/>
      <c r="W531" s="359"/>
      <c r="X531" s="359"/>
      <c r="Y531" s="359"/>
      <c r="Z531" s="359"/>
      <c r="AA531" s="359"/>
    </row>
    <row r="532" spans="1:27" s="400" customFormat="1" ht="16.5">
      <c r="A532" s="658"/>
      <c r="B532" s="592" t="s">
        <v>165</v>
      </c>
      <c r="C532" s="593"/>
      <c r="D532" s="236">
        <v>0</v>
      </c>
      <c r="E532" s="236">
        <v>531</v>
      </c>
      <c r="F532" s="234">
        <v>26.55</v>
      </c>
      <c r="G532" s="605" t="s">
        <v>274</v>
      </c>
      <c r="J532" s="349"/>
      <c r="K532" s="349"/>
      <c r="L532" s="349"/>
      <c r="M532" s="349"/>
      <c r="N532" s="349"/>
      <c r="O532" s="349"/>
      <c r="P532" s="349"/>
      <c r="Q532" s="359"/>
      <c r="R532" s="359"/>
      <c r="S532" s="359"/>
      <c r="T532" s="359"/>
      <c r="U532" s="359"/>
      <c r="V532" s="359"/>
      <c r="W532" s="359"/>
      <c r="X532" s="359"/>
      <c r="Y532" s="359"/>
      <c r="Z532" s="359"/>
      <c r="AA532" s="359"/>
    </row>
    <row r="533" spans="1:27" s="400" customFormat="1" ht="16.5">
      <c r="A533" s="658"/>
      <c r="B533" s="592" t="s">
        <v>178</v>
      </c>
      <c r="C533" s="593"/>
      <c r="D533" s="236">
        <v>88</v>
      </c>
      <c r="E533" s="236">
        <v>1255</v>
      </c>
      <c r="F533" s="234">
        <v>67.15</v>
      </c>
      <c r="G533" s="605" t="s">
        <v>274</v>
      </c>
      <c r="I533" s="400">
        <f>D537+E537</f>
        <v>11594</v>
      </c>
      <c r="J533" s="349"/>
      <c r="K533" s="349"/>
      <c r="L533" s="349"/>
      <c r="M533" s="349"/>
      <c r="N533" s="349"/>
      <c r="O533" s="349"/>
      <c r="P533" s="349"/>
      <c r="Q533" s="359"/>
      <c r="R533" s="359"/>
      <c r="S533" s="359"/>
      <c r="T533" s="359"/>
      <c r="U533" s="359"/>
      <c r="V533" s="359"/>
      <c r="W533" s="359"/>
      <c r="X533" s="359"/>
      <c r="Y533" s="359"/>
      <c r="Z533" s="359"/>
      <c r="AA533" s="359"/>
    </row>
    <row r="534" spans="1:27" s="400" customFormat="1" ht="16.5">
      <c r="A534" s="658"/>
      <c r="B534" s="592" t="s">
        <v>273</v>
      </c>
      <c r="C534" s="593"/>
      <c r="D534" s="236">
        <v>0</v>
      </c>
      <c r="E534" s="236">
        <v>0</v>
      </c>
      <c r="F534" s="234"/>
      <c r="G534" s="581"/>
      <c r="J534" s="349"/>
      <c r="K534" s="349"/>
      <c r="L534" s="349"/>
      <c r="M534" s="349"/>
      <c r="N534" s="349"/>
      <c r="O534" s="349"/>
      <c r="P534" s="349"/>
      <c r="Q534" s="359"/>
      <c r="R534" s="359"/>
      <c r="S534" s="359"/>
      <c r="T534" s="359"/>
      <c r="U534" s="359"/>
      <c r="V534" s="359"/>
      <c r="W534" s="359"/>
      <c r="X534" s="359"/>
      <c r="Y534" s="359"/>
      <c r="Z534" s="359"/>
      <c r="AA534" s="359"/>
    </row>
    <row r="535" spans="1:27" s="400" customFormat="1" ht="16.5">
      <c r="A535" s="658"/>
      <c r="B535" s="592" t="s">
        <v>272</v>
      </c>
      <c r="C535" s="593"/>
      <c r="D535" s="236">
        <v>0</v>
      </c>
      <c r="E535" s="236">
        <v>330</v>
      </c>
      <c r="F535" s="234">
        <v>16.5</v>
      </c>
      <c r="G535" s="581"/>
      <c r="J535" s="349"/>
      <c r="K535" s="349"/>
      <c r="L535" s="349"/>
      <c r="M535" s="349"/>
      <c r="N535" s="349"/>
      <c r="O535" s="349"/>
      <c r="P535" s="34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  <c r="AA535" s="359"/>
    </row>
    <row r="536" spans="1:27" s="400" customFormat="1" ht="16.5">
      <c r="A536" s="658"/>
      <c r="B536" s="592" t="s">
        <v>206</v>
      </c>
      <c r="C536" s="593"/>
      <c r="D536" s="236">
        <v>0</v>
      </c>
      <c r="E536" s="236">
        <v>881</v>
      </c>
      <c r="F536" s="234">
        <v>44.05</v>
      </c>
      <c r="G536" s="523"/>
      <c r="J536" s="349"/>
      <c r="K536" s="349"/>
      <c r="L536" s="349"/>
      <c r="M536" s="349"/>
      <c r="N536" s="349"/>
      <c r="O536" s="349"/>
      <c r="P536" s="349"/>
      <c r="Q536" s="359"/>
      <c r="R536" s="359"/>
      <c r="S536" s="359"/>
      <c r="T536" s="359"/>
      <c r="U536" s="359"/>
      <c r="V536" s="359"/>
      <c r="W536" s="359"/>
      <c r="X536" s="359"/>
      <c r="Y536" s="359"/>
      <c r="Z536" s="359"/>
      <c r="AA536" s="359"/>
    </row>
    <row r="537" spans="1:27" s="400" customFormat="1" ht="16.5">
      <c r="A537" s="658"/>
      <c r="B537" s="238" t="s">
        <v>19</v>
      </c>
      <c r="C537" s="592"/>
      <c r="D537" s="210">
        <f>SUM(D525:D536)</f>
        <v>6619</v>
      </c>
      <c r="E537" s="210">
        <f>SUM(E531:E536)</f>
        <v>4975</v>
      </c>
      <c r="F537" s="193">
        <f>SUM(F525:F536)</f>
        <v>579.6999999999999</v>
      </c>
      <c r="G537" s="523"/>
      <c r="H537" s="349"/>
      <c r="I537" s="349">
        <f>D537*5000/100000</f>
        <v>330.95</v>
      </c>
      <c r="J537" s="349"/>
      <c r="K537" s="349"/>
      <c r="L537" s="349"/>
      <c r="M537" s="349"/>
      <c r="N537" s="349"/>
      <c r="O537" s="349"/>
      <c r="P537" s="349"/>
      <c r="Q537" s="359"/>
      <c r="R537" s="359"/>
      <c r="S537" s="359"/>
      <c r="T537" s="359"/>
      <c r="U537" s="359"/>
      <c r="V537" s="359"/>
      <c r="W537" s="359"/>
      <c r="X537" s="359"/>
      <c r="Y537" s="359"/>
      <c r="Z537" s="359"/>
      <c r="AA537" s="359"/>
    </row>
    <row r="538" spans="1:27" s="400" customFormat="1" ht="15">
      <c r="A538" s="540"/>
      <c r="D538" s="541"/>
      <c r="F538" s="438"/>
      <c r="G538" s="346"/>
      <c r="H538" s="347"/>
      <c r="I538" s="347"/>
      <c r="J538" s="349"/>
      <c r="K538" s="349"/>
      <c r="L538" s="349"/>
      <c r="M538" s="349"/>
      <c r="N538" s="349"/>
      <c r="O538" s="349"/>
      <c r="P538" s="34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  <c r="AA538" s="359"/>
    </row>
    <row r="539" spans="1:27" s="400" customFormat="1" ht="15">
      <c r="A539" s="596"/>
      <c r="B539" s="135"/>
      <c r="C539" s="135"/>
      <c r="D539" s="597"/>
      <c r="E539" s="135"/>
      <c r="F539" s="598"/>
      <c r="G539" s="599"/>
      <c r="H539" s="347"/>
      <c r="I539" s="347">
        <f>E537*5000/100000</f>
        <v>248.75</v>
      </c>
      <c r="J539" s="349"/>
      <c r="K539" s="349"/>
      <c r="L539" s="349"/>
      <c r="M539" s="349"/>
      <c r="N539" s="349"/>
      <c r="O539" s="349"/>
      <c r="P539" s="349"/>
      <c r="Q539" s="359"/>
      <c r="R539" s="359"/>
      <c r="S539" s="359"/>
      <c r="T539" s="359"/>
      <c r="U539" s="359"/>
      <c r="V539" s="359"/>
      <c r="W539" s="359"/>
      <c r="X539" s="359"/>
      <c r="Y539" s="359"/>
      <c r="Z539" s="359"/>
      <c r="AA539" s="359"/>
    </row>
    <row r="540" spans="1:27" s="400" customFormat="1" ht="17.25">
      <c r="A540" s="627" t="s">
        <v>208</v>
      </c>
      <c r="B540" s="627"/>
      <c r="C540" s="627"/>
      <c r="D540" s="627"/>
      <c r="E540" s="627"/>
      <c r="F540" s="113"/>
      <c r="G540" s="181"/>
      <c r="H540" s="347"/>
      <c r="I540" s="347">
        <f>I537+I539</f>
        <v>579.7</v>
      </c>
      <c r="J540" s="349"/>
      <c r="K540" s="349"/>
      <c r="L540" s="349"/>
      <c r="M540" s="349"/>
      <c r="N540" s="349"/>
      <c r="O540" s="349"/>
      <c r="P540" s="349"/>
      <c r="Q540" s="359"/>
      <c r="R540" s="359"/>
      <c r="S540" s="359"/>
      <c r="T540" s="359"/>
      <c r="U540" s="359"/>
      <c r="V540" s="359"/>
      <c r="W540" s="359"/>
      <c r="X540" s="359"/>
      <c r="Y540" s="359"/>
      <c r="Z540" s="359"/>
      <c r="AA540" s="359"/>
    </row>
    <row r="541" spans="1:27" s="400" customFormat="1" ht="17.25">
      <c r="A541" s="651" t="s">
        <v>50</v>
      </c>
      <c r="B541" s="609" t="s">
        <v>51</v>
      </c>
      <c r="C541" s="609"/>
      <c r="D541" s="609" t="s">
        <v>52</v>
      </c>
      <c r="E541" s="609"/>
      <c r="F541" s="609" t="s">
        <v>53</v>
      </c>
      <c r="G541" s="609"/>
      <c r="H541" s="502"/>
      <c r="I541" s="542"/>
      <c r="J541" s="523"/>
      <c r="K541" s="523"/>
      <c r="L541" s="523"/>
      <c r="M541" s="523"/>
      <c r="N541" s="523"/>
      <c r="O541" s="523"/>
      <c r="P541" s="523"/>
      <c r="Q541" s="529"/>
      <c r="R541" s="529"/>
      <c r="S541" s="529"/>
      <c r="T541" s="529"/>
      <c r="U541" s="359"/>
      <c r="V541" s="359"/>
      <c r="W541" s="359"/>
      <c r="X541" s="359"/>
      <c r="Y541" s="359"/>
      <c r="Z541" s="359"/>
      <c r="AA541" s="359"/>
    </row>
    <row r="542" spans="1:27" s="400" customFormat="1" ht="17.25">
      <c r="A542" s="651"/>
      <c r="B542" s="169" t="s">
        <v>54</v>
      </c>
      <c r="C542" s="169" t="s">
        <v>55</v>
      </c>
      <c r="D542" s="169" t="s">
        <v>54</v>
      </c>
      <c r="E542" s="169" t="s">
        <v>55</v>
      </c>
      <c r="F542" s="240" t="s">
        <v>54</v>
      </c>
      <c r="G542" s="241" t="s">
        <v>55</v>
      </c>
      <c r="H542" s="530"/>
      <c r="I542" s="531"/>
      <c r="J542" s="530"/>
      <c r="K542" s="530"/>
      <c r="L542" s="530"/>
      <c r="M542" s="530"/>
      <c r="N542" s="530"/>
      <c r="O542" s="530"/>
      <c r="P542" s="530"/>
      <c r="Q542" s="502"/>
      <c r="R542" s="502"/>
      <c r="S542" s="502"/>
      <c r="T542" s="502"/>
      <c r="U542" s="359"/>
      <c r="V542" s="359"/>
      <c r="W542" s="359"/>
      <c r="X542" s="359"/>
      <c r="Y542" s="359"/>
      <c r="Z542" s="359"/>
      <c r="AA542" s="359"/>
    </row>
    <row r="543" spans="1:27" s="400" customFormat="1" ht="28.5" customHeight="1">
      <c r="A543" s="210" t="s">
        <v>275</v>
      </c>
      <c r="B543" s="600">
        <f>D537+E537</f>
        <v>11594</v>
      </c>
      <c r="C543" s="601">
        <v>579.7</v>
      </c>
      <c r="D543" s="600">
        <v>11594</v>
      </c>
      <c r="E543" s="601">
        <v>579.7</v>
      </c>
      <c r="F543" s="602">
        <f>(D543-B543)/B543</f>
        <v>0</v>
      </c>
      <c r="G543" s="156">
        <f>(E543-C543)/C543</f>
        <v>0</v>
      </c>
      <c r="H543" s="533"/>
      <c r="I543" s="533"/>
      <c r="J543" s="532"/>
      <c r="K543" s="532"/>
      <c r="L543" s="532"/>
      <c r="M543" s="532"/>
      <c r="N543" s="532"/>
      <c r="O543" s="532"/>
      <c r="P543" s="532"/>
      <c r="Q543" s="533"/>
      <c r="R543" s="533"/>
      <c r="S543" s="533"/>
      <c r="T543" s="533"/>
      <c r="U543" s="359"/>
      <c r="V543" s="359"/>
      <c r="W543" s="359"/>
      <c r="X543" s="359"/>
      <c r="Y543" s="359"/>
      <c r="Z543" s="359"/>
      <c r="AA543" s="359"/>
    </row>
    <row r="544" spans="1:27" s="400" customFormat="1" ht="12.75" customHeight="1">
      <c r="A544" s="135"/>
      <c r="B544" s="135"/>
      <c r="C544" s="135"/>
      <c r="D544" s="135"/>
      <c r="E544" s="135"/>
      <c r="F544" s="598"/>
      <c r="G544" s="346"/>
      <c r="H544" s="347"/>
      <c r="I544" s="347"/>
      <c r="J544" s="349"/>
      <c r="K544" s="349"/>
      <c r="L544" s="349"/>
      <c r="M544" s="349"/>
      <c r="N544" s="349"/>
      <c r="O544" s="349"/>
      <c r="P544" s="349"/>
      <c r="Q544" s="359"/>
      <c r="R544" s="359"/>
      <c r="S544" s="359"/>
      <c r="T544" s="359"/>
      <c r="U544" s="359"/>
      <c r="V544" s="359"/>
      <c r="W544" s="359"/>
      <c r="X544" s="359"/>
      <c r="Y544" s="359"/>
      <c r="Z544" s="359"/>
      <c r="AA544" s="359"/>
    </row>
    <row r="545" spans="1:27" s="400" customFormat="1" ht="17.25">
      <c r="A545" s="165" t="s">
        <v>131</v>
      </c>
      <c r="B545" s="127"/>
      <c r="C545" s="127"/>
      <c r="D545" s="127"/>
      <c r="E545" s="127"/>
      <c r="F545" s="113"/>
      <c r="G545" s="346"/>
      <c r="H545" s="347"/>
      <c r="I545" s="347"/>
      <c r="J545" s="349"/>
      <c r="K545" s="349"/>
      <c r="L545" s="349"/>
      <c r="M545" s="349"/>
      <c r="N545" s="349"/>
      <c r="O545" s="349"/>
      <c r="P545" s="349"/>
      <c r="Q545" s="359"/>
      <c r="R545" s="359"/>
      <c r="S545" s="359"/>
      <c r="T545" s="359"/>
      <c r="U545" s="359"/>
      <c r="V545" s="359"/>
      <c r="W545" s="359"/>
      <c r="X545" s="359"/>
      <c r="Y545" s="359"/>
      <c r="Z545" s="359"/>
      <c r="AA545" s="359"/>
    </row>
    <row r="546" spans="1:27" s="400" customFormat="1" ht="46.5" customHeight="1">
      <c r="A546" s="652" t="s">
        <v>256</v>
      </c>
      <c r="B546" s="652"/>
      <c r="C546" s="652" t="s">
        <v>257</v>
      </c>
      <c r="D546" s="652"/>
      <c r="E546" s="652" t="s">
        <v>56</v>
      </c>
      <c r="F546" s="652"/>
      <c r="G546" s="346"/>
      <c r="H546" s="347"/>
      <c r="I546" s="347"/>
      <c r="J546" s="349"/>
      <c r="K546" s="349"/>
      <c r="L546" s="349"/>
      <c r="M546" s="349"/>
      <c r="N546" s="349"/>
      <c r="O546" s="349"/>
      <c r="P546" s="349"/>
      <c r="Q546" s="359"/>
      <c r="R546" s="359"/>
      <c r="S546" s="359"/>
      <c r="T546" s="359"/>
      <c r="U546" s="359"/>
      <c r="V546" s="359"/>
      <c r="W546" s="359"/>
      <c r="X546" s="359"/>
      <c r="Y546" s="359"/>
      <c r="Z546" s="359"/>
      <c r="AA546" s="359"/>
    </row>
    <row r="547" spans="1:27" s="400" customFormat="1" ht="21.75" customHeight="1">
      <c r="A547" s="36" t="s">
        <v>54</v>
      </c>
      <c r="B547" s="36" t="s">
        <v>57</v>
      </c>
      <c r="C547" s="36" t="s">
        <v>54</v>
      </c>
      <c r="D547" s="36" t="s">
        <v>57</v>
      </c>
      <c r="E547" s="36" t="s">
        <v>54</v>
      </c>
      <c r="F547" s="71" t="s">
        <v>58</v>
      </c>
      <c r="G547" s="346"/>
      <c r="H547" s="347"/>
      <c r="I547" s="347"/>
      <c r="J547" s="349"/>
      <c r="K547" s="349"/>
      <c r="L547" s="349"/>
      <c r="M547" s="349"/>
      <c r="N547" s="349"/>
      <c r="O547" s="349"/>
      <c r="P547" s="349"/>
      <c r="Q547" s="359"/>
      <c r="R547" s="359"/>
      <c r="S547" s="359"/>
      <c r="T547" s="359"/>
      <c r="U547" s="359"/>
      <c r="V547" s="359"/>
      <c r="W547" s="359"/>
      <c r="X547" s="359"/>
      <c r="Y547" s="359"/>
      <c r="Z547" s="359"/>
      <c r="AA547" s="359"/>
    </row>
    <row r="548" spans="1:27" s="400" customFormat="1" ht="16.5">
      <c r="A548" s="200">
        <v>1</v>
      </c>
      <c r="B548" s="200">
        <v>2</v>
      </c>
      <c r="C548" s="200">
        <v>3</v>
      </c>
      <c r="D548" s="200">
        <v>4</v>
      </c>
      <c r="E548" s="200">
        <v>5</v>
      </c>
      <c r="F548" s="238">
        <v>6</v>
      </c>
      <c r="G548" s="346"/>
      <c r="H548" s="347"/>
      <c r="I548" s="347"/>
      <c r="J548" s="349"/>
      <c r="K548" s="349"/>
      <c r="L548" s="349"/>
      <c r="M548" s="349"/>
      <c r="N548" s="349"/>
      <c r="O548" s="349"/>
      <c r="P548" s="349"/>
      <c r="Q548" s="359"/>
      <c r="R548" s="359"/>
      <c r="S548" s="359"/>
      <c r="T548" s="359"/>
      <c r="U548" s="359"/>
      <c r="V548" s="359"/>
      <c r="W548" s="359"/>
      <c r="X548" s="359"/>
      <c r="Y548" s="359"/>
      <c r="Z548" s="359"/>
      <c r="AA548" s="359"/>
    </row>
    <row r="549" spans="1:27" s="400" customFormat="1" ht="16.5">
      <c r="A549" s="238">
        <v>11594</v>
      </c>
      <c r="B549" s="601">
        <v>579.7</v>
      </c>
      <c r="C549" s="600">
        <v>11594</v>
      </c>
      <c r="D549" s="174">
        <v>579.7</v>
      </c>
      <c r="E549" s="603">
        <f>C549/A549</f>
        <v>1</v>
      </c>
      <c r="F549" s="604">
        <f>D549/B549</f>
        <v>1</v>
      </c>
      <c r="G549" s="543"/>
      <c r="H549" s="543"/>
      <c r="I549" s="543"/>
      <c r="J549" s="544"/>
      <c r="K549" s="544"/>
      <c r="L549" s="544"/>
      <c r="M549" s="544"/>
      <c r="N549" s="544"/>
      <c r="O549" s="544"/>
      <c r="P549" s="544"/>
      <c r="Q549" s="545"/>
      <c r="R549" s="545"/>
      <c r="S549" s="545"/>
      <c r="T549" s="545"/>
      <c r="U549" s="359"/>
      <c r="V549" s="359"/>
      <c r="W549" s="359"/>
      <c r="X549" s="359"/>
      <c r="Y549" s="359"/>
      <c r="Z549" s="359"/>
      <c r="AA549" s="359"/>
    </row>
    <row r="550" spans="1:27" s="400" customFormat="1" ht="16.5">
      <c r="A550" s="546"/>
      <c r="B550" s="547"/>
      <c r="C550" s="546"/>
      <c r="D550" s="547"/>
      <c r="E550" s="548"/>
      <c r="F550" s="549"/>
      <c r="G550" s="543"/>
      <c r="H550" s="543"/>
      <c r="I550" s="543"/>
      <c r="J550" s="544"/>
      <c r="K550" s="544"/>
      <c r="L550" s="544"/>
      <c r="M550" s="544"/>
      <c r="N550" s="544"/>
      <c r="O550" s="544"/>
      <c r="P550" s="544"/>
      <c r="Q550" s="545"/>
      <c r="R550" s="545"/>
      <c r="S550" s="545"/>
      <c r="T550" s="545"/>
      <c r="U550" s="359"/>
      <c r="V550" s="359"/>
      <c r="W550" s="359"/>
      <c r="X550" s="359"/>
      <c r="Y550" s="359"/>
      <c r="Z550" s="359"/>
      <c r="AA550" s="359"/>
    </row>
    <row r="551" spans="1:27" ht="15">
      <c r="A551" s="626"/>
      <c r="B551" s="626"/>
      <c r="C551" s="626"/>
      <c r="D551" s="626"/>
      <c r="E551" s="533"/>
      <c r="F551" s="550"/>
      <c r="J551" s="337"/>
      <c r="K551" s="337"/>
      <c r="L551" s="337"/>
      <c r="M551" s="337"/>
      <c r="N551" s="337"/>
      <c r="O551" s="337"/>
      <c r="P551" s="337"/>
      <c r="Q551" s="289"/>
      <c r="R551" s="289"/>
      <c r="S551" s="289"/>
      <c r="T551" s="289"/>
      <c r="U551" s="289"/>
      <c r="V551" s="289"/>
      <c r="W551" s="289"/>
      <c r="X551" s="289"/>
      <c r="Y551" s="289"/>
      <c r="Z551" s="289"/>
      <c r="AA551" s="289"/>
    </row>
    <row r="552" spans="10:27" ht="15">
      <c r="J552" s="337"/>
      <c r="K552" s="337"/>
      <c r="L552" s="337"/>
      <c r="M552" s="337"/>
      <c r="N552" s="337"/>
      <c r="O552" s="337"/>
      <c r="P552" s="337"/>
      <c r="Q552" s="289"/>
      <c r="R552" s="289"/>
      <c r="S552" s="289"/>
      <c r="T552" s="289"/>
      <c r="U552" s="289"/>
      <c r="V552" s="289"/>
      <c r="W552" s="289"/>
      <c r="X552" s="289"/>
      <c r="Y552" s="289"/>
      <c r="Z552" s="289"/>
      <c r="AA552" s="289"/>
    </row>
    <row r="553" spans="10:27" ht="15">
      <c r="J553" s="337"/>
      <c r="K553" s="337"/>
      <c r="L553" s="337"/>
      <c r="M553" s="337"/>
      <c r="N553" s="337"/>
      <c r="O553" s="337"/>
      <c r="P553" s="337"/>
      <c r="Q553" s="289"/>
      <c r="R553" s="289"/>
      <c r="S553" s="289"/>
      <c r="T553" s="289"/>
      <c r="U553" s="289"/>
      <c r="V553" s="289"/>
      <c r="W553" s="289"/>
      <c r="X553" s="289"/>
      <c r="Y553" s="289"/>
      <c r="Z553" s="289"/>
      <c r="AA553" s="289"/>
    </row>
    <row r="554" ht="15">
      <c r="A554" s="359"/>
    </row>
    <row r="568" ht="15">
      <c r="J568" s="259" t="s">
        <v>177</v>
      </c>
    </row>
  </sheetData>
  <sheetProtection/>
  <mergeCells count="107">
    <mergeCell ref="A525:A537"/>
    <mergeCell ref="A541:A542"/>
    <mergeCell ref="B541:C541"/>
    <mergeCell ref="D541:E541"/>
    <mergeCell ref="F541:G541"/>
    <mergeCell ref="A540:E540"/>
    <mergeCell ref="A546:B546"/>
    <mergeCell ref="C546:D546"/>
    <mergeCell ref="E514:F514"/>
    <mergeCell ref="C514:D514"/>
    <mergeCell ref="A461:D461"/>
    <mergeCell ref="A463:A466"/>
    <mergeCell ref="A467:C467"/>
    <mergeCell ref="A478:B478"/>
    <mergeCell ref="E546:F546"/>
    <mergeCell ref="F478:G478"/>
    <mergeCell ref="A506:A507"/>
    <mergeCell ref="A514:B514"/>
    <mergeCell ref="B506:C506"/>
    <mergeCell ref="D506:E506"/>
    <mergeCell ref="A6:F6"/>
    <mergeCell ref="A192:D192"/>
    <mergeCell ref="A425:E425"/>
    <mergeCell ref="B293:C293"/>
    <mergeCell ref="A123:G123"/>
    <mergeCell ref="C53:D53"/>
    <mergeCell ref="C52:D52"/>
    <mergeCell ref="A92:G92"/>
    <mergeCell ref="A492:A502"/>
    <mergeCell ref="A289:A293"/>
    <mergeCell ref="D271:G271"/>
    <mergeCell ref="A490:E490"/>
    <mergeCell ref="A106:F106"/>
    <mergeCell ref="A179:F179"/>
    <mergeCell ref="C54:D54"/>
    <mergeCell ref="A287:D287"/>
    <mergeCell ref="A13:D13"/>
    <mergeCell ref="A24:D24"/>
    <mergeCell ref="A39:D39"/>
    <mergeCell ref="A31:C31"/>
    <mergeCell ref="A17:A18"/>
    <mergeCell ref="B17:E17"/>
    <mergeCell ref="D31:E31"/>
    <mergeCell ref="A41:D41"/>
    <mergeCell ref="A164:E164"/>
    <mergeCell ref="A61:G61"/>
    <mergeCell ref="A76:T76"/>
    <mergeCell ref="A135:F135"/>
    <mergeCell ref="C51:D51"/>
    <mergeCell ref="A59:C59"/>
    <mergeCell ref="A49:J49"/>
    <mergeCell ref="A150:F150"/>
    <mergeCell ref="A151:F151"/>
    <mergeCell ref="A205:D205"/>
    <mergeCell ref="A191:C191"/>
    <mergeCell ref="A163:F163"/>
    <mergeCell ref="A206:D206"/>
    <mergeCell ref="A250:D250"/>
    <mergeCell ref="A224:C224"/>
    <mergeCell ref="A285:E285"/>
    <mergeCell ref="A439:F439"/>
    <mergeCell ref="A429:D429"/>
    <mergeCell ref="A435:C435"/>
    <mergeCell ref="A361:F361"/>
    <mergeCell ref="A393:C393"/>
    <mergeCell ref="A372:B372"/>
    <mergeCell ref="A436:C436"/>
    <mergeCell ref="A551:D551"/>
    <mergeCell ref="A311:D311"/>
    <mergeCell ref="A331:D331"/>
    <mergeCell ref="A349:D349"/>
    <mergeCell ref="A431:A434"/>
    <mergeCell ref="A477:C477"/>
    <mergeCell ref="A505:E505"/>
    <mergeCell ref="A453:A454"/>
    <mergeCell ref="B453:B454"/>
    <mergeCell ref="A487:E487"/>
    <mergeCell ref="J530:K530"/>
    <mergeCell ref="A455:B455"/>
    <mergeCell ref="A459:F459"/>
    <mergeCell ref="A409:C409"/>
    <mergeCell ref="J524:K524"/>
    <mergeCell ref="J525:K525"/>
    <mergeCell ref="J526:K526"/>
    <mergeCell ref="J528:K528"/>
    <mergeCell ref="J527:K527"/>
    <mergeCell ref="E449:F449"/>
    <mergeCell ref="A3:H3"/>
    <mergeCell ref="A4:H4"/>
    <mergeCell ref="A5:H5"/>
    <mergeCell ref="A227:D227"/>
    <mergeCell ref="A228:D228"/>
    <mergeCell ref="J529:K529"/>
    <mergeCell ref="A297:D297"/>
    <mergeCell ref="A298:D298"/>
    <mergeCell ref="A310:D310"/>
    <mergeCell ref="G453:G454"/>
    <mergeCell ref="I293:I295"/>
    <mergeCell ref="F506:G506"/>
    <mergeCell ref="A523:F523"/>
    <mergeCell ref="A7:H7"/>
    <mergeCell ref="A9:H9"/>
    <mergeCell ref="A11:H11"/>
    <mergeCell ref="F453:F454"/>
    <mergeCell ref="A503:G503"/>
    <mergeCell ref="A469:F469"/>
    <mergeCell ref="A449:C449"/>
  </mergeCells>
  <printOptions horizontalCentered="1"/>
  <pageMargins left="0.511811023622047" right="0.196850393700787" top="0.196850393700787" bottom="0.196850393700787" header="0.14" footer="0.511811023622047"/>
  <pageSetup fitToHeight="0" horizontalDpi="300" verticalDpi="300" orientation="portrait" scale="45" r:id="rId2"/>
  <rowBreaks count="10" manualBreakCount="10">
    <brk id="56" max="7" man="1"/>
    <brk id="119" max="7" man="1"/>
    <brk id="120" max="7" man="1"/>
    <brk id="176" max="7" man="1"/>
    <brk id="239" max="7" man="1"/>
    <brk id="261" max="7" man="1"/>
    <brk id="323" max="7" man="1"/>
    <brk id="374" max="7" man="1"/>
    <brk id="422" max="7" man="1"/>
    <brk id="48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admin</cp:lastModifiedBy>
  <cp:lastPrinted>2018-05-22T05:13:56Z</cp:lastPrinted>
  <dcterms:created xsi:type="dcterms:W3CDTF">2009-02-28T10:02:12Z</dcterms:created>
  <dcterms:modified xsi:type="dcterms:W3CDTF">2018-05-22T05:26:02Z</dcterms:modified>
  <cp:category/>
  <cp:version/>
  <cp:contentType/>
  <cp:contentStatus/>
</cp:coreProperties>
</file>